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9255" windowHeight="6630"/>
  </bookViews>
  <sheets>
    <sheet name="Balance Sheet" sheetId="7" r:id="rId1"/>
    <sheet name="Income statement" sheetId="2" r:id="rId2"/>
    <sheet name="Cash flow statement" sheetId="3" r:id="rId3"/>
    <sheet name="Segments" sheetId="5" r:id="rId4"/>
    <sheet name="KPIs" sheetId="6" r:id="rId5"/>
  </sheets>
  <calcPr calcId="125725"/>
</workbook>
</file>

<file path=xl/calcChain.xml><?xml version="1.0" encoding="utf-8"?>
<calcChain xmlns="http://schemas.openxmlformats.org/spreadsheetml/2006/main">
  <c r="F64" i="7"/>
  <c r="F58"/>
  <c r="F63" s="1"/>
  <c r="C58"/>
  <c r="F57"/>
  <c r="F62" s="1"/>
  <c r="F65" s="1"/>
  <c r="C54"/>
  <c r="F53"/>
  <c r="F52"/>
  <c r="F54" s="1"/>
  <c r="D49"/>
  <c r="C49"/>
  <c r="E44"/>
  <c r="D44"/>
  <c r="C44"/>
  <c r="E38"/>
  <c r="D38"/>
  <c r="C38"/>
  <c r="F32"/>
  <c r="F37" s="1"/>
  <c r="E32"/>
  <c r="E37" s="1"/>
  <c r="D32"/>
  <c r="D37" s="1"/>
  <c r="C32"/>
  <c r="C37" s="1"/>
  <c r="E31"/>
  <c r="E36" s="1"/>
  <c r="D31"/>
  <c r="D36" s="1"/>
  <c r="D39" s="1"/>
  <c r="C31"/>
  <c r="C33" s="1"/>
  <c r="F27"/>
  <c r="E27"/>
  <c r="D27"/>
  <c r="C27"/>
  <c r="E26"/>
  <c r="E28" s="1"/>
  <c r="D26"/>
  <c r="D28" s="1"/>
  <c r="C26"/>
  <c r="C28" s="1"/>
  <c r="I21"/>
  <c r="F26" s="1"/>
  <c r="F28" s="1"/>
  <c r="H21"/>
  <c r="G26" s="1"/>
  <c r="M20"/>
  <c r="M22" s="1"/>
  <c r="L20"/>
  <c r="G27" s="1"/>
  <c r="D17"/>
  <c r="C17"/>
  <c r="G32" s="1"/>
  <c r="G37" s="1"/>
  <c r="D16"/>
  <c r="C16"/>
  <c r="D15"/>
  <c r="C15"/>
  <c r="D14"/>
  <c r="F31" s="1"/>
  <c r="C14"/>
  <c r="G31" s="1"/>
  <c r="D13"/>
  <c r="C13"/>
  <c r="D12"/>
  <c r="C12"/>
  <c r="D11"/>
  <c r="C11"/>
  <c r="D10"/>
  <c r="D18" s="1"/>
  <c r="C10"/>
  <c r="C18" s="1"/>
  <c r="I9"/>
  <c r="I23" s="1"/>
  <c r="H9"/>
  <c r="H23" s="1"/>
  <c r="M7"/>
  <c r="L7"/>
  <c r="D7"/>
  <c r="F38" s="1"/>
  <c r="C7"/>
  <c r="G38" s="1"/>
  <c r="D5"/>
  <c r="C5"/>
  <c r="D4"/>
  <c r="C4"/>
  <c r="D3"/>
  <c r="D8" s="1"/>
  <c r="C3"/>
  <c r="C8" s="1"/>
  <c r="F47" i="6"/>
  <c r="E47"/>
  <c r="J41"/>
  <c r="I41"/>
  <c r="F39"/>
  <c r="E39"/>
  <c r="N30"/>
  <c r="J33" s="1"/>
  <c r="M30"/>
  <c r="I33" s="1"/>
  <c r="F16"/>
  <c r="E16"/>
  <c r="F8"/>
  <c r="J29" s="1"/>
  <c r="F32" s="1"/>
  <c r="B39" s="1"/>
  <c r="E8"/>
  <c r="I29" s="1"/>
  <c r="E32" s="1"/>
  <c r="A39" s="1"/>
  <c r="G36" i="7" l="1"/>
  <c r="G39" s="1"/>
  <c r="G33"/>
  <c r="F36"/>
  <c r="F39" s="1"/>
  <c r="F33"/>
  <c r="G28"/>
  <c r="H28" s="1"/>
  <c r="E39"/>
  <c r="C21"/>
  <c r="L22"/>
  <c r="E33"/>
  <c r="H33" s="1"/>
  <c r="C36"/>
  <c r="C39" s="1"/>
  <c r="D21"/>
  <c r="D33"/>
  <c r="F59"/>
  <c r="B12" i="6"/>
  <c r="A12"/>
  <c r="H39" i="7" l="1"/>
  <c r="B16" i="2"/>
  <c r="C31" i="3"/>
  <c r="D31"/>
  <c r="B31"/>
  <c r="H20" i="5"/>
  <c r="H17"/>
  <c r="H18"/>
  <c r="H19"/>
  <c r="H16"/>
  <c r="B7" i="3"/>
  <c r="B8"/>
  <c r="B9"/>
  <c r="E27" s="1"/>
  <c r="B10"/>
  <c r="F27" s="1"/>
  <c r="F31" s="1"/>
  <c r="B13"/>
  <c r="B14"/>
  <c r="B15"/>
  <c r="B16"/>
  <c r="E28" s="1"/>
  <c r="B17"/>
  <c r="F28" s="1"/>
  <c r="B6"/>
  <c r="B51" i="5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C50"/>
  <c r="D50"/>
  <c r="E50"/>
  <c r="F50"/>
  <c r="G50"/>
  <c r="B50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C43"/>
  <c r="D43"/>
  <c r="E43"/>
  <c r="F43"/>
  <c r="G43"/>
  <c r="B43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C37"/>
  <c r="D37"/>
  <c r="E37"/>
  <c r="F37"/>
  <c r="G37"/>
  <c r="B37"/>
  <c r="E31" i="3" l="1"/>
  <c r="L9" i="2"/>
  <c r="K9"/>
  <c r="J9"/>
  <c r="I9"/>
  <c r="H9"/>
  <c r="G9"/>
  <c r="C17"/>
  <c r="B17"/>
  <c r="D16"/>
  <c r="H4"/>
  <c r="I4"/>
  <c r="J4"/>
  <c r="K4"/>
  <c r="L4"/>
  <c r="G4"/>
  <c r="D3"/>
  <c r="D4"/>
  <c r="D5"/>
  <c r="D6"/>
  <c r="D9"/>
  <c r="C7"/>
  <c r="B7"/>
  <c r="C13"/>
  <c r="B13"/>
  <c r="C11"/>
  <c r="B12"/>
  <c r="B11"/>
  <c r="C2"/>
  <c r="C8" s="1"/>
  <c r="C10" s="1"/>
  <c r="C14" s="1"/>
  <c r="C16" s="1"/>
  <c r="B2"/>
  <c r="D2" l="1"/>
  <c r="D13"/>
  <c r="B8"/>
  <c r="B10" l="1"/>
  <c r="D8"/>
  <c r="B14" l="1"/>
  <c r="D10"/>
  <c r="D14" l="1"/>
</calcChain>
</file>

<file path=xl/sharedStrings.xml><?xml version="1.0" encoding="utf-8"?>
<sst xmlns="http://schemas.openxmlformats.org/spreadsheetml/2006/main" count="286" uniqueCount="144">
  <si>
    <t>Income statement</t>
  </si>
  <si>
    <t>Sales</t>
  </si>
  <si>
    <t>Other income</t>
  </si>
  <si>
    <t>EBITDA</t>
  </si>
  <si>
    <t>Depreciation</t>
  </si>
  <si>
    <t>EBIT</t>
  </si>
  <si>
    <t>Extraordinary income</t>
  </si>
  <si>
    <t>EAT</t>
  </si>
  <si>
    <t>Purshase</t>
  </si>
  <si>
    <t>Labor costs</t>
  </si>
  <si>
    <t>External charges</t>
  </si>
  <si>
    <t>Changes in WIP</t>
  </si>
  <si>
    <t>Interest and financial income</t>
  </si>
  <si>
    <t>Taxes</t>
  </si>
  <si>
    <t>2007/2006</t>
  </si>
  <si>
    <t>Construction</t>
  </si>
  <si>
    <t>Property</t>
  </si>
  <si>
    <t>Roads</t>
  </si>
  <si>
    <t>Media</t>
  </si>
  <si>
    <t>Telecom</t>
  </si>
  <si>
    <t>Other activities</t>
  </si>
  <si>
    <t>ROS</t>
  </si>
  <si>
    <t>Operating margin</t>
  </si>
  <si>
    <t>Free Cash Flow</t>
  </si>
  <si>
    <t>Operating CF</t>
  </si>
  <si>
    <t>Investing CF</t>
  </si>
  <si>
    <t>Cash</t>
  </si>
  <si>
    <t>Holding</t>
  </si>
  <si>
    <t>Profit</t>
  </si>
  <si>
    <t>Growth</t>
  </si>
  <si>
    <t>2006/2007</t>
  </si>
  <si>
    <t>2005/2006</t>
  </si>
  <si>
    <t>2004/2005</t>
  </si>
  <si>
    <t>2003/2004</t>
  </si>
  <si>
    <t>O+I CF</t>
  </si>
  <si>
    <t>Financing CF</t>
  </si>
  <si>
    <t>Total CF</t>
  </si>
  <si>
    <t>Debt</t>
  </si>
  <si>
    <t>Equity</t>
  </si>
  <si>
    <t>Financing equity CF</t>
  </si>
  <si>
    <t>Financing debt CF</t>
  </si>
  <si>
    <t>Profitability</t>
  </si>
  <si>
    <t>Return on Sales</t>
  </si>
  <si>
    <t>Return on Assets</t>
  </si>
  <si>
    <t>Turnover of Capital</t>
  </si>
  <si>
    <t>Liability &amp; Equity</t>
  </si>
  <si>
    <t>Capital (Assets)</t>
  </si>
  <si>
    <t>Earnings after Taxes (EAT)</t>
  </si>
  <si>
    <t>Return on Equity</t>
  </si>
  <si>
    <t>Equity Leverage</t>
  </si>
  <si>
    <t>Financial Leverage</t>
  </si>
  <si>
    <t>Liquidity</t>
  </si>
  <si>
    <t>Liquidity 1</t>
  </si>
  <si>
    <t>Current liabilities</t>
  </si>
  <si>
    <t>Cash ratio</t>
  </si>
  <si>
    <t>Liquidity 2</t>
  </si>
  <si>
    <t>Account receivables</t>
  </si>
  <si>
    <t>Liquidity 3</t>
  </si>
  <si>
    <t>Inventories</t>
  </si>
  <si>
    <t>Networking Capital</t>
  </si>
  <si>
    <t>Assets</t>
  </si>
  <si>
    <t>- Fixed Assets</t>
  </si>
  <si>
    <t>Current Assets</t>
  </si>
  <si>
    <t>Net Working Captial</t>
  </si>
  <si>
    <t>Free Cash Flow (Equity)</t>
  </si>
  <si>
    <t>EP (Equity)</t>
  </si>
  <si>
    <t>EAT (before Dividends)</t>
  </si>
  <si>
    <t>Cost of Equity</t>
  </si>
  <si>
    <t>Stability</t>
  </si>
  <si>
    <t>Liabilities/Equity</t>
  </si>
  <si>
    <t>Liabilities &amp; Equity</t>
  </si>
  <si>
    <t>Total liabilities</t>
  </si>
  <si>
    <t>Liabilities/Total Assets</t>
  </si>
  <si>
    <t>Total liabilities</t>
    <phoneticPr fontId="0" type="noConversion"/>
  </si>
  <si>
    <t>Total assets</t>
    <phoneticPr fontId="0" type="noConversion"/>
  </si>
  <si>
    <t>Liabilities/total assets</t>
  </si>
  <si>
    <t>Equity/Total Assets</t>
  </si>
  <si>
    <t>Equity</t>
    <phoneticPr fontId="0" type="noConversion"/>
  </si>
  <si>
    <t>Equity/total assets</t>
  </si>
  <si>
    <t>Balance sheet as to</t>
  </si>
  <si>
    <t xml:space="preserve">Cash </t>
  </si>
  <si>
    <t xml:space="preserve">Property. plant and equipment  </t>
  </si>
  <si>
    <t>SHAREHOLDERS' EQUITY</t>
  </si>
  <si>
    <t>Accounts receivable</t>
  </si>
  <si>
    <t>Intangible assets</t>
  </si>
  <si>
    <t>Non-current debt</t>
  </si>
  <si>
    <t>Inventory (Materials + Fin. Products)</t>
  </si>
  <si>
    <t>Goodwill</t>
  </si>
  <si>
    <t xml:space="preserve">Non-current provisions </t>
  </si>
  <si>
    <t>Financial Products</t>
  </si>
  <si>
    <t>Investments in associates</t>
  </si>
  <si>
    <t xml:space="preserve">Deferred tax liabilities and non-current tax liabilities </t>
  </si>
  <si>
    <t>Fixed assets</t>
  </si>
  <si>
    <t>Other non-current financial assets</t>
  </si>
  <si>
    <t xml:space="preserve">NON-CURRENT LIABILITIES </t>
  </si>
  <si>
    <t>Deferred tax assets and long-term tax receivable</t>
  </si>
  <si>
    <t>Advances and down-payments received</t>
  </si>
  <si>
    <t>NON-CURRENT ASSETS</t>
  </si>
  <si>
    <t>Current debt</t>
  </si>
  <si>
    <t>Accounts payable</t>
  </si>
  <si>
    <t>Inventories/Programmes/Broadcasting rights</t>
  </si>
  <si>
    <t xml:space="preserve">Current taxes payable </t>
  </si>
  <si>
    <t>Prepayments from customers</t>
  </si>
  <si>
    <t>Advances and down-payments on orders</t>
  </si>
  <si>
    <t>Trade payables</t>
  </si>
  <si>
    <t>Provision / Taxes</t>
  </si>
  <si>
    <t>Trade receivables</t>
  </si>
  <si>
    <t xml:space="preserve">Current provisions </t>
  </si>
  <si>
    <t>Short term debt</t>
  </si>
  <si>
    <t>Long term debt</t>
  </si>
  <si>
    <t>Tax asset (receivable)</t>
  </si>
  <si>
    <t>Other current liabilities</t>
  </si>
  <si>
    <t>Other Current liabilities</t>
  </si>
  <si>
    <t>Financial Instruments and liabilities</t>
  </si>
  <si>
    <t>Other receivables and prepaid expenses</t>
  </si>
  <si>
    <t>Overdrafts and short-term bank borrowings</t>
  </si>
  <si>
    <t>Liabilities and equity</t>
  </si>
  <si>
    <t>Cash and equivalents</t>
  </si>
  <si>
    <t>Financial instruments</t>
  </si>
  <si>
    <t xml:space="preserve">Other current financial liabilities </t>
  </si>
  <si>
    <t>Other current financial assets</t>
  </si>
  <si>
    <t>CURRENT LIABILITIES</t>
  </si>
  <si>
    <t>Debt to Equity Ratio</t>
  </si>
  <si>
    <t xml:space="preserve">CURRENT ASSETS </t>
  </si>
  <si>
    <t>Assets held for sale and discontinued operations</t>
  </si>
  <si>
    <t>TOTAL LIABILITIES AND SHAREHOLDERS' EQUITY</t>
  </si>
  <si>
    <t xml:space="preserve">TOTAL ASSETS </t>
  </si>
  <si>
    <t>NET DEBT</t>
  </si>
  <si>
    <t>Current Liabilities</t>
  </si>
  <si>
    <t>Solidity</t>
  </si>
  <si>
    <t>Non Current Liabilities (LT debt)</t>
  </si>
  <si>
    <t>Assets coverage</t>
  </si>
  <si>
    <t>Non Current Liab (LT debt)</t>
  </si>
  <si>
    <t>Fixed Assetss</t>
  </si>
  <si>
    <t>Bouyges History</t>
  </si>
  <si>
    <t>Current assets</t>
  </si>
  <si>
    <t>LT debt</t>
  </si>
  <si>
    <t>Non current liabilities</t>
  </si>
  <si>
    <t>Total equity + current liabilities</t>
  </si>
  <si>
    <t>Vinci (billions)</t>
  </si>
  <si>
    <t>Ratio</t>
  </si>
  <si>
    <t>Non-Current liabilities</t>
  </si>
  <si>
    <t>Non Current Liabilities</t>
  </si>
  <si>
    <t>Non Current Liab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</si>
</sst>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&quot;€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6" xfId="0" applyFont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3" borderId="7" xfId="0" applyFont="1" applyFill="1" applyBorder="1"/>
    <xf numFmtId="0" fontId="2" fillId="3" borderId="2" xfId="0" applyFont="1" applyFill="1" applyBorder="1"/>
    <xf numFmtId="0" fontId="2" fillId="3" borderId="5" xfId="0" applyFont="1" applyFill="1" applyBorder="1"/>
    <xf numFmtId="0" fontId="0" fillId="4" borderId="3" xfId="0" applyFill="1" applyBorder="1"/>
    <xf numFmtId="164" fontId="0" fillId="0" borderId="0" xfId="1" applyNumberFormat="1" applyFont="1"/>
    <xf numFmtId="164" fontId="0" fillId="0" borderId="6" xfId="1" applyNumberFormat="1" applyFont="1" applyBorder="1"/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2" borderId="0" xfId="0" applyFont="1" applyFill="1" applyBorder="1"/>
    <xf numFmtId="3" fontId="0" fillId="0" borderId="10" xfId="0" applyNumberFormat="1" applyBorder="1"/>
    <xf numFmtId="3" fontId="0" fillId="0" borderId="0" xfId="0" applyNumberFormat="1" applyBorder="1"/>
    <xf numFmtId="9" fontId="0" fillId="0" borderId="0" xfId="1" applyFont="1"/>
    <xf numFmtId="0" fontId="2" fillId="0" borderId="0" xfId="0" applyFont="1" applyBorder="1"/>
    <xf numFmtId="0" fontId="0" fillId="0" borderId="0" xfId="0" applyBorder="1"/>
    <xf numFmtId="0" fontId="3" fillId="0" borderId="11" xfId="0" applyFont="1" applyBorder="1"/>
    <xf numFmtId="0" fontId="2" fillId="0" borderId="12" xfId="0" applyFont="1" applyBorder="1"/>
    <xf numFmtId="0" fontId="0" fillId="0" borderId="11" xfId="0" applyBorder="1"/>
    <xf numFmtId="0" fontId="2" fillId="0" borderId="3" xfId="0" applyFont="1" applyBorder="1"/>
    <xf numFmtId="3" fontId="4" fillId="0" borderId="3" xfId="0" applyNumberFormat="1" applyFont="1" applyBorder="1"/>
    <xf numFmtId="0" fontId="3" fillId="5" borderId="11" xfId="0" applyFont="1" applyFill="1" applyBorder="1"/>
    <xf numFmtId="0" fontId="2" fillId="5" borderId="10" xfId="0" applyFont="1" applyFill="1" applyBorder="1"/>
    <xf numFmtId="0" fontId="0" fillId="0" borderId="7" xfId="0" applyBorder="1"/>
    <xf numFmtId="0" fontId="2" fillId="0" borderId="8" xfId="0" applyFont="1" applyBorder="1"/>
    <xf numFmtId="10" fontId="4" fillId="0" borderId="3" xfId="0" applyNumberFormat="1" applyFont="1" applyBorder="1"/>
    <xf numFmtId="0" fontId="0" fillId="0" borderId="13" xfId="0" applyBorder="1"/>
    <xf numFmtId="0" fontId="3" fillId="6" borderId="11" xfId="0" applyFont="1" applyFill="1" applyBorder="1"/>
    <xf numFmtId="0" fontId="2" fillId="6" borderId="10" xfId="0" applyFont="1" applyFill="1" applyBorder="1"/>
    <xf numFmtId="0" fontId="0" fillId="0" borderId="2" xfId="0" applyBorder="1"/>
    <xf numFmtId="0" fontId="3" fillId="7" borderId="11" xfId="0" applyFont="1" applyFill="1" applyBorder="1"/>
    <xf numFmtId="0" fontId="2" fillId="7" borderId="12" xfId="0" applyFont="1" applyFill="1" applyBorder="1"/>
    <xf numFmtId="10" fontId="4" fillId="0" borderId="3" xfId="1" applyNumberFormat="1" applyFont="1" applyBorder="1"/>
    <xf numFmtId="0" fontId="3" fillId="8" borderId="11" xfId="0" applyFont="1" applyFill="1" applyBorder="1"/>
    <xf numFmtId="0" fontId="2" fillId="8" borderId="10" xfId="0" applyFont="1" applyFill="1" applyBorder="1"/>
    <xf numFmtId="0" fontId="2" fillId="5" borderId="12" xfId="0" applyFont="1" applyFill="1" applyBorder="1"/>
    <xf numFmtId="0" fontId="2" fillId="0" borderId="11" xfId="0" applyFont="1" applyBorder="1"/>
    <xf numFmtId="0" fontId="2" fillId="0" borderId="1" xfId="0" applyFont="1" applyBorder="1"/>
    <xf numFmtId="0" fontId="2" fillId="6" borderId="12" xfId="0" applyFont="1" applyFill="1" applyBorder="1"/>
    <xf numFmtId="0" fontId="2" fillId="0" borderId="7" xfId="0" applyFont="1" applyBorder="1"/>
    <xf numFmtId="165" fontId="4" fillId="0" borderId="3" xfId="1" applyNumberFormat="1" applyFont="1" applyBorder="1"/>
    <xf numFmtId="165" fontId="4" fillId="0" borderId="3" xfId="0" applyNumberFormat="1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2" xfId="0" applyFont="1" applyBorder="1"/>
    <xf numFmtId="0" fontId="3" fillId="9" borderId="11" xfId="0" applyFont="1" applyFill="1" applyBorder="1"/>
    <xf numFmtId="0" fontId="2" fillId="9" borderId="12" xfId="0" applyFont="1" applyFill="1" applyBorder="1"/>
    <xf numFmtId="0" fontId="3" fillId="10" borderId="11" xfId="0" applyFont="1" applyFill="1" applyBorder="1"/>
    <xf numFmtId="0" fontId="2" fillId="10" borderId="12" xfId="0" applyFont="1" applyFill="1" applyBorder="1"/>
    <xf numFmtId="0" fontId="2" fillId="0" borderId="13" xfId="0" applyFont="1" applyBorder="1"/>
    <xf numFmtId="0" fontId="3" fillId="11" borderId="11" xfId="0" applyFont="1" applyFill="1" applyBorder="1"/>
    <xf numFmtId="0" fontId="2" fillId="11" borderId="12" xfId="0" applyFont="1" applyFill="1" applyBorder="1"/>
    <xf numFmtId="0" fontId="2" fillId="12" borderId="8" xfId="0" applyFont="1" applyFill="1" applyBorder="1"/>
    <xf numFmtId="0" fontId="0" fillId="12" borderId="14" xfId="0" applyFill="1" applyBorder="1"/>
    <xf numFmtId="0" fontId="2" fillId="12" borderId="14" xfId="0" applyFont="1" applyFill="1" applyBorder="1"/>
    <xf numFmtId="0" fontId="2" fillId="12" borderId="9" xfId="0" applyFont="1" applyFill="1" applyBorder="1"/>
    <xf numFmtId="3" fontId="0" fillId="0" borderId="4" xfId="0" applyNumberFormat="1" applyBorder="1"/>
    <xf numFmtId="0" fontId="0" fillId="0" borderId="8" xfId="0" applyBorder="1"/>
    <xf numFmtId="0" fontId="0" fillId="0" borderId="14" xfId="0" applyBorder="1"/>
    <xf numFmtId="10" fontId="2" fillId="0" borderId="14" xfId="0" applyNumberFormat="1" applyFont="1" applyBorder="1"/>
    <xf numFmtId="10" fontId="2" fillId="0" borderId="9" xfId="0" applyNumberFormat="1" applyFont="1" applyBorder="1"/>
    <xf numFmtId="0" fontId="0" fillId="2" borderId="1" xfId="0" applyFill="1" applyBorder="1"/>
    <xf numFmtId="49" fontId="0" fillId="2" borderId="1" xfId="0" applyNumberFormat="1" applyFill="1" applyBorder="1"/>
    <xf numFmtId="49" fontId="0" fillId="2" borderId="11" xfId="0" applyNumberFormat="1" applyFill="1" applyBorder="1"/>
    <xf numFmtId="0" fontId="0" fillId="0" borderId="10" xfId="0" applyBorder="1"/>
    <xf numFmtId="3" fontId="0" fillId="0" borderId="12" xfId="0" applyNumberFormat="1" applyBorder="1"/>
    <xf numFmtId="0" fontId="2" fillId="2" borderId="8" xfId="0" applyFont="1" applyFill="1" applyBorder="1"/>
    <xf numFmtId="0" fontId="2" fillId="0" borderId="14" xfId="0" applyFont="1" applyBorder="1"/>
    <xf numFmtId="3" fontId="2" fillId="0" borderId="14" xfId="0" applyNumberFormat="1" applyFont="1" applyBorder="1"/>
    <xf numFmtId="3" fontId="2" fillId="0" borderId="9" xfId="0" applyNumberFormat="1" applyFont="1" applyBorder="1"/>
    <xf numFmtId="0" fontId="2" fillId="13" borderId="8" xfId="0" applyFont="1" applyFill="1" applyBorder="1"/>
    <xf numFmtId="0" fontId="2" fillId="13" borderId="14" xfId="0" applyFont="1" applyFill="1" applyBorder="1"/>
    <xf numFmtId="0" fontId="2" fillId="13" borderId="9" xfId="0" applyFont="1" applyFill="1" applyBorder="1"/>
    <xf numFmtId="0" fontId="2" fillId="0" borderId="9" xfId="0" applyFont="1" applyBorder="1"/>
    <xf numFmtId="0" fontId="2" fillId="13" borderId="11" xfId="0" applyFont="1" applyFill="1" applyBorder="1"/>
    <xf numFmtId="0" fontId="2" fillId="13" borderId="10" xfId="0" applyFont="1" applyFill="1" applyBorder="1"/>
    <xf numFmtId="0" fontId="2" fillId="13" borderId="12" xfId="0" applyFont="1" applyFill="1" applyBorder="1"/>
    <xf numFmtId="0" fontId="0" fillId="2" borderId="11" xfId="0" applyFont="1" applyFill="1" applyBorder="1"/>
    <xf numFmtId="3" fontId="0" fillId="0" borderId="10" xfId="0" applyNumberFormat="1" applyFont="1" applyBorder="1"/>
    <xf numFmtId="3" fontId="0" fillId="0" borderId="12" xfId="0" applyNumberFormat="1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4" xfId="0" applyFont="1" applyBorder="1"/>
    <xf numFmtId="0" fontId="0" fillId="2" borderId="0" xfId="0" applyFill="1"/>
    <xf numFmtId="0" fontId="0" fillId="0" borderId="2" xfId="0" applyFont="1" applyBorder="1"/>
    <xf numFmtId="0" fontId="0" fillId="0" borderId="13" xfId="0" applyFont="1" applyBorder="1"/>
    <xf numFmtId="0" fontId="0" fillId="0" borderId="5" xfId="0" applyFont="1" applyBorder="1"/>
    <xf numFmtId="3" fontId="0" fillId="0" borderId="0" xfId="0" applyNumberFormat="1" applyFont="1" applyBorder="1"/>
    <xf numFmtId="3" fontId="0" fillId="0" borderId="4" xfId="0" applyNumberFormat="1" applyFont="1" applyBorder="1"/>
    <xf numFmtId="0" fontId="2" fillId="2" borderId="2" xfId="0" applyFont="1" applyFill="1" applyBorder="1"/>
    <xf numFmtId="3" fontId="2" fillId="0" borderId="13" xfId="0" applyNumberFormat="1" applyFont="1" applyBorder="1"/>
    <xf numFmtId="3" fontId="2" fillId="0" borderId="5" xfId="0" applyNumberFormat="1" applyFont="1" applyBorder="1"/>
    <xf numFmtId="0" fontId="5" fillId="14" borderId="11" xfId="0" applyFont="1" applyFill="1" applyBorder="1"/>
    <xf numFmtId="0" fontId="2" fillId="14" borderId="10" xfId="0" applyFont="1" applyFill="1" applyBorder="1"/>
    <xf numFmtId="0" fontId="2" fillId="14" borderId="12" xfId="0" applyFont="1" applyFill="1" applyBorder="1"/>
    <xf numFmtId="0" fontId="0" fillId="0" borderId="0" xfId="0" applyFont="1"/>
    <xf numFmtId="0" fontId="6" fillId="0" borderId="11" xfId="0" applyFont="1" applyBorder="1"/>
    <xf numFmtId="0" fontId="0" fillId="0" borderId="10" xfId="0" applyFont="1" applyBorder="1"/>
    <xf numFmtId="0" fontId="6" fillId="0" borderId="2" xfId="0" applyFont="1" applyBorder="1"/>
    <xf numFmtId="3" fontId="0" fillId="0" borderId="13" xfId="0" applyNumberFormat="1" applyFont="1" applyBorder="1"/>
    <xf numFmtId="3" fontId="0" fillId="0" borderId="5" xfId="0" applyNumberFormat="1" applyFont="1" applyBorder="1"/>
    <xf numFmtId="0" fontId="5" fillId="14" borderId="8" xfId="0" applyFont="1" applyFill="1" applyBorder="1"/>
    <xf numFmtId="0" fontId="2" fillId="14" borderId="14" xfId="0" applyFont="1" applyFill="1" applyBorder="1"/>
    <xf numFmtId="0" fontId="2" fillId="14" borderId="9" xfId="0" applyFont="1" applyFill="1" applyBorder="1"/>
    <xf numFmtId="0" fontId="2" fillId="15" borderId="11" xfId="0" applyFont="1" applyFill="1" applyBorder="1"/>
    <xf numFmtId="14" fontId="2" fillId="15" borderId="10" xfId="0" applyNumberFormat="1" applyFont="1" applyFill="1" applyBorder="1"/>
    <xf numFmtId="14" fontId="2" fillId="15" borderId="12" xfId="0" applyNumberFormat="1" applyFont="1" applyFill="1" applyBorder="1"/>
    <xf numFmtId="14" fontId="2" fillId="2" borderId="0" xfId="0" applyNumberFormat="1" applyFont="1" applyFill="1" applyBorder="1"/>
    <xf numFmtId="0" fontId="0" fillId="2" borderId="11" xfId="0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/>
    <xf numFmtId="3" fontId="0" fillId="2" borderId="4" xfId="0" applyNumberForma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0" fillId="5" borderId="0" xfId="0" applyFill="1"/>
    <xf numFmtId="0" fontId="0" fillId="16" borderId="0" xfId="0" applyFill="1"/>
    <xf numFmtId="0" fontId="0" fillId="17" borderId="0" xfId="0" applyFill="1"/>
    <xf numFmtId="0" fontId="0" fillId="2" borderId="0" xfId="0" applyFill="1" applyBorder="1"/>
    <xf numFmtId="0" fontId="0" fillId="2" borderId="4" xfId="0" applyFill="1" applyBorder="1"/>
    <xf numFmtId="0" fontId="0" fillId="2" borderId="2" xfId="0" applyFill="1" applyBorder="1"/>
    <xf numFmtId="3" fontId="0" fillId="2" borderId="13" xfId="0" applyNumberFormat="1" applyFill="1" applyBorder="1"/>
    <xf numFmtId="3" fontId="0" fillId="2" borderId="5" xfId="0" applyNumberFormat="1" applyFill="1" applyBorder="1"/>
    <xf numFmtId="0" fontId="2" fillId="2" borderId="1" xfId="0" applyFont="1" applyFill="1" applyBorder="1"/>
    <xf numFmtId="3" fontId="2" fillId="2" borderId="0" xfId="0" applyNumberFormat="1" applyFont="1" applyFill="1" applyBorder="1"/>
    <xf numFmtId="3" fontId="2" fillId="2" borderId="12" xfId="0" applyNumberFormat="1" applyFont="1" applyFill="1" applyBorder="1"/>
    <xf numFmtId="0" fontId="0" fillId="2" borderId="13" xfId="0" applyFill="1" applyBorder="1"/>
    <xf numFmtId="0" fontId="0" fillId="2" borderId="5" xfId="0" applyFill="1" applyBorder="1"/>
    <xf numFmtId="3" fontId="2" fillId="2" borderId="0" xfId="0" applyNumberFormat="1" applyFont="1" applyFill="1"/>
    <xf numFmtId="0" fontId="7" fillId="18" borderId="0" xfId="0" applyFont="1" applyFill="1"/>
    <xf numFmtId="0" fontId="0" fillId="18" borderId="0" xfId="0" applyFill="1"/>
    <xf numFmtId="3" fontId="2" fillId="2" borderId="13" xfId="0" applyNumberFormat="1" applyFont="1" applyFill="1" applyBorder="1"/>
    <xf numFmtId="3" fontId="2" fillId="2" borderId="5" xfId="0" applyNumberFormat="1" applyFont="1" applyFill="1" applyBorder="1"/>
    <xf numFmtId="3" fontId="2" fillId="2" borderId="14" xfId="0" applyNumberFormat="1" applyFont="1" applyFill="1" applyBorder="1"/>
    <xf numFmtId="3" fontId="2" fillId="2" borderId="9" xfId="0" applyNumberFormat="1" applyFont="1" applyFill="1" applyBorder="1"/>
    <xf numFmtId="0" fontId="2" fillId="2" borderId="14" xfId="0" applyFont="1" applyFill="1" applyBorder="1"/>
    <xf numFmtId="0" fontId="2" fillId="2" borderId="9" xfId="0" applyFont="1" applyFill="1" applyBorder="1"/>
    <xf numFmtId="0" fontId="0" fillId="9" borderId="13" xfId="0" applyFill="1" applyBorder="1"/>
    <xf numFmtId="14" fontId="0" fillId="9" borderId="13" xfId="0" applyNumberFormat="1" applyFill="1" applyBorder="1"/>
    <xf numFmtId="10" fontId="0" fillId="2" borderId="0" xfId="0" applyNumberFormat="1" applyFill="1"/>
    <xf numFmtId="0" fontId="0" fillId="19" borderId="5" xfId="0" applyFill="1" applyBorder="1"/>
    <xf numFmtId="0" fontId="0" fillId="19" borderId="13" xfId="0" applyFill="1" applyBorder="1"/>
    <xf numFmtId="10" fontId="0" fillId="2" borderId="0" xfId="0" applyNumberFormat="1" applyFill="1" applyBorder="1"/>
    <xf numFmtId="0" fontId="0" fillId="20" borderId="5" xfId="0" applyFont="1" applyFill="1" applyBorder="1"/>
    <xf numFmtId="0" fontId="0" fillId="20" borderId="13" xfId="0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2" fillId="2" borderId="18" xfId="0" applyFont="1" applyFill="1" applyBorder="1"/>
    <xf numFmtId="0" fontId="0" fillId="2" borderId="18" xfId="0" applyFont="1" applyFill="1" applyBorder="1"/>
    <xf numFmtId="3" fontId="0" fillId="0" borderId="0" xfId="0" applyNumberFormat="1" applyFont="1" applyFill="1" applyBorder="1"/>
    <xf numFmtId="0" fontId="0" fillId="0" borderId="0" xfId="0" applyFill="1"/>
    <xf numFmtId="0" fontId="0" fillId="0" borderId="0" xfId="0" applyFont="1" applyFill="1" applyBorder="1"/>
    <xf numFmtId="0" fontId="0" fillId="0" borderId="19" xfId="0" applyFill="1" applyBorder="1"/>
    <xf numFmtId="0" fontId="0" fillId="0" borderId="0" xfId="0" applyFill="1" applyBorder="1"/>
    <xf numFmtId="0" fontId="0" fillId="0" borderId="18" xfId="0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9" fillId="2" borderId="15" xfId="0" applyFont="1" applyFill="1" applyBorder="1"/>
    <xf numFmtId="14" fontId="10" fillId="2" borderId="16" xfId="0" applyNumberFormat="1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5" xfId="0" applyFont="1" applyFill="1" applyBorder="1"/>
    <xf numFmtId="0" fontId="10" fillId="2" borderId="13" xfId="0" applyFont="1" applyFill="1" applyBorder="1"/>
    <xf numFmtId="0" fontId="0" fillId="2" borderId="28" xfId="0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en-GB"/>
            </a:pPr>
            <a:r>
              <a:rPr lang="en-US"/>
              <a:t>Curr.Assets / Curr. Liabilities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'Balance Sheet'!$B$28</c:f>
              <c:strCache>
                <c:ptCount val="1"/>
                <c:pt idx="0">
                  <c:v>Liquidity</c:v>
                </c:pt>
              </c:strCache>
            </c:strRef>
          </c:tx>
          <c:marker>
            <c:symbol val="none"/>
          </c:marker>
          <c:cat>
            <c:numRef>
              <c:f>'Balance Sheet'!$C$25:$G$25</c:f>
              <c:numCache>
                <c:formatCode>dd/mm/yyyy</c:formatCode>
                <c:ptCount val="5"/>
                <c:pt idx="0">
                  <c:v>37986</c:v>
                </c:pt>
                <c:pt idx="1">
                  <c:v>38352</c:v>
                </c:pt>
                <c:pt idx="2">
                  <c:v>38717</c:v>
                </c:pt>
                <c:pt idx="3">
                  <c:v>39082</c:v>
                </c:pt>
                <c:pt idx="4">
                  <c:v>39447</c:v>
                </c:pt>
              </c:numCache>
            </c:numRef>
          </c:cat>
          <c:val>
            <c:numRef>
              <c:f>'Balance Sheet'!$C$28:$G$28</c:f>
              <c:numCache>
                <c:formatCode>0.00%</c:formatCode>
                <c:ptCount val="5"/>
                <c:pt idx="0">
                  <c:v>1.1893120058165956</c:v>
                </c:pt>
                <c:pt idx="1">
                  <c:v>1.0865414228518633</c:v>
                </c:pt>
                <c:pt idx="2">
                  <c:v>0.99825562955915004</c:v>
                </c:pt>
                <c:pt idx="3">
                  <c:v>0.9912221471978393</c:v>
                </c:pt>
                <c:pt idx="4">
                  <c:v>0.95464141383678147</c:v>
                </c:pt>
              </c:numCache>
            </c:numRef>
          </c:val>
        </c:ser>
        <c:marker val="1"/>
        <c:axId val="73859072"/>
        <c:axId val="73860608"/>
      </c:lineChart>
      <c:dateAx>
        <c:axId val="7385907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lang="en-GB"/>
            </a:pPr>
            <a:endParaRPr lang="fr-FR"/>
          </a:p>
        </c:txPr>
        <c:crossAx val="73860608"/>
        <c:crosses val="autoZero"/>
        <c:auto val="1"/>
        <c:lblOffset val="100"/>
      </c:dateAx>
      <c:valAx>
        <c:axId val="73860608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GB"/>
            </a:pPr>
            <a:endParaRPr lang="fr-FR"/>
          </a:p>
        </c:txPr>
        <c:crossAx val="7385907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Sales</a:t>
            </a:r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Segments!$B$1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Segments!$A$2:$A$6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Segments!$B$2:$B$6</c:f>
              <c:numCache>
                <c:formatCode>General</c:formatCode>
                <c:ptCount val="5"/>
                <c:pt idx="0">
                  <c:v>5022</c:v>
                </c:pt>
                <c:pt idx="1">
                  <c:v>5511</c:v>
                </c:pt>
                <c:pt idx="2">
                  <c:v>6131</c:v>
                </c:pt>
                <c:pt idx="3">
                  <c:v>6923</c:v>
                </c:pt>
                <c:pt idx="4">
                  <c:v>8340</c:v>
                </c:pt>
              </c:numCache>
            </c:numRef>
          </c:val>
        </c:ser>
        <c:ser>
          <c:idx val="2"/>
          <c:order val="1"/>
          <c:tx>
            <c:strRef>
              <c:f>Segments!$C$1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Segments!$A$2:$A$6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Segments!$C$2:$C$6</c:f>
              <c:numCache>
                <c:formatCode>General</c:formatCode>
                <c:ptCount val="5"/>
                <c:pt idx="0">
                  <c:v>1230</c:v>
                </c:pt>
                <c:pt idx="1">
                  <c:v>1295</c:v>
                </c:pt>
                <c:pt idx="2">
                  <c:v>1557</c:v>
                </c:pt>
                <c:pt idx="3">
                  <c:v>1608</c:v>
                </c:pt>
                <c:pt idx="4">
                  <c:v>2075</c:v>
                </c:pt>
              </c:numCache>
            </c:numRef>
          </c:val>
        </c:ser>
        <c:ser>
          <c:idx val="3"/>
          <c:order val="2"/>
          <c:tx>
            <c:strRef>
              <c:f>Segments!$D$1</c:f>
              <c:strCache>
                <c:ptCount val="1"/>
                <c:pt idx="0">
                  <c:v>Roads</c:v>
                </c:pt>
              </c:strCache>
            </c:strRef>
          </c:tx>
          <c:cat>
            <c:numRef>
              <c:f>Segments!$A$2:$A$6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Segments!$D$2:$D$6</c:f>
              <c:numCache>
                <c:formatCode>General</c:formatCode>
                <c:ptCount val="5"/>
                <c:pt idx="0">
                  <c:v>7426</c:v>
                </c:pt>
                <c:pt idx="1">
                  <c:v>8024</c:v>
                </c:pt>
                <c:pt idx="2">
                  <c:v>9540</c:v>
                </c:pt>
                <c:pt idx="3">
                  <c:v>10716</c:v>
                </c:pt>
                <c:pt idx="4">
                  <c:v>11673</c:v>
                </c:pt>
              </c:numCache>
            </c:numRef>
          </c:val>
        </c:ser>
        <c:ser>
          <c:idx val="4"/>
          <c:order val="3"/>
          <c:tx>
            <c:strRef>
              <c:f>Segments!$E$1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Segments!$A$2:$A$6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Segments!$E$2:$E$6</c:f>
              <c:numCache>
                <c:formatCode>General</c:formatCode>
                <c:ptCount val="5"/>
                <c:pt idx="0">
                  <c:v>2743</c:v>
                </c:pt>
                <c:pt idx="1">
                  <c:v>2502</c:v>
                </c:pt>
                <c:pt idx="2">
                  <c:v>2508</c:v>
                </c:pt>
                <c:pt idx="3">
                  <c:v>2654</c:v>
                </c:pt>
                <c:pt idx="4">
                  <c:v>2764</c:v>
                </c:pt>
              </c:numCache>
            </c:numRef>
          </c:val>
        </c:ser>
        <c:ser>
          <c:idx val="5"/>
          <c:order val="4"/>
          <c:tx>
            <c:strRef>
              <c:f>Segments!$F$1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Segments!$A$2:$A$6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Segments!$F$2:$F$6</c:f>
              <c:numCache>
                <c:formatCode>General</c:formatCode>
                <c:ptCount val="5"/>
                <c:pt idx="0">
                  <c:v>3283</c:v>
                </c:pt>
                <c:pt idx="1">
                  <c:v>3665</c:v>
                </c:pt>
                <c:pt idx="2">
                  <c:v>4537</c:v>
                </c:pt>
                <c:pt idx="3">
                  <c:v>4539</c:v>
                </c:pt>
                <c:pt idx="4">
                  <c:v>4796</c:v>
                </c:pt>
              </c:numCache>
            </c:numRef>
          </c:val>
        </c:ser>
        <c:overlap val="100"/>
        <c:axId val="74925568"/>
        <c:axId val="74927104"/>
      </c:barChart>
      <c:catAx>
        <c:axId val="74925568"/>
        <c:scaling>
          <c:orientation val="minMax"/>
        </c:scaling>
        <c:axPos val="b"/>
        <c:numFmt formatCode="General" sourceLinked="1"/>
        <c:tickLblPos val="nextTo"/>
        <c:crossAx val="74927104"/>
        <c:crosses val="autoZero"/>
        <c:auto val="1"/>
        <c:lblAlgn val="ctr"/>
        <c:lblOffset val="100"/>
      </c:catAx>
      <c:valAx>
        <c:axId val="74927104"/>
        <c:scaling>
          <c:orientation val="minMax"/>
        </c:scaling>
        <c:axPos val="l"/>
        <c:majorGridlines/>
        <c:numFmt formatCode="General" sourceLinked="1"/>
        <c:tickLblPos val="nextTo"/>
        <c:crossAx val="74925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Net profit</a:t>
            </a:r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Segments!$B$1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Segments!$A$9:$A$13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Segments!$B$9:$B$13</c:f>
              <c:numCache>
                <c:formatCode>General</c:formatCode>
                <c:ptCount val="5"/>
                <c:pt idx="0">
                  <c:v>32</c:v>
                </c:pt>
                <c:pt idx="1">
                  <c:v>140</c:v>
                </c:pt>
                <c:pt idx="2">
                  <c:v>176</c:v>
                </c:pt>
                <c:pt idx="3">
                  <c:v>211</c:v>
                </c:pt>
                <c:pt idx="4">
                  <c:v>289</c:v>
                </c:pt>
              </c:numCache>
            </c:numRef>
          </c:val>
        </c:ser>
        <c:ser>
          <c:idx val="2"/>
          <c:order val="1"/>
          <c:tx>
            <c:strRef>
              <c:f>Segments!$C$1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Segments!$A$9:$A$13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Segments!$C$9:$C$13</c:f>
              <c:numCache>
                <c:formatCode>General</c:formatCode>
                <c:ptCount val="5"/>
                <c:pt idx="0">
                  <c:v>44</c:v>
                </c:pt>
                <c:pt idx="1">
                  <c:v>68</c:v>
                </c:pt>
                <c:pt idx="2">
                  <c:v>92</c:v>
                </c:pt>
                <c:pt idx="3">
                  <c:v>109</c:v>
                </c:pt>
                <c:pt idx="4">
                  <c:v>128</c:v>
                </c:pt>
              </c:numCache>
            </c:numRef>
          </c:val>
        </c:ser>
        <c:ser>
          <c:idx val="3"/>
          <c:order val="2"/>
          <c:tx>
            <c:strRef>
              <c:f>Segments!$D$1</c:f>
              <c:strCache>
                <c:ptCount val="1"/>
                <c:pt idx="0">
                  <c:v>Roads</c:v>
                </c:pt>
              </c:strCache>
            </c:strRef>
          </c:tx>
          <c:cat>
            <c:numRef>
              <c:f>Segments!$A$9:$A$13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Segments!$D$9:$D$13</c:f>
              <c:numCache>
                <c:formatCode>General</c:formatCode>
                <c:ptCount val="5"/>
                <c:pt idx="0">
                  <c:v>204</c:v>
                </c:pt>
                <c:pt idx="1">
                  <c:v>253</c:v>
                </c:pt>
                <c:pt idx="2">
                  <c:v>312</c:v>
                </c:pt>
                <c:pt idx="3">
                  <c:v>402</c:v>
                </c:pt>
                <c:pt idx="4">
                  <c:v>481</c:v>
                </c:pt>
              </c:numCache>
            </c:numRef>
          </c:val>
        </c:ser>
        <c:ser>
          <c:idx val="4"/>
          <c:order val="3"/>
          <c:tx>
            <c:strRef>
              <c:f>Segments!$E$1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Segments!$A$9:$A$13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Segments!$E$9:$E$13</c:f>
              <c:numCache>
                <c:formatCode>General</c:formatCode>
                <c:ptCount val="5"/>
                <c:pt idx="0">
                  <c:v>192</c:v>
                </c:pt>
                <c:pt idx="1">
                  <c:v>225</c:v>
                </c:pt>
                <c:pt idx="2">
                  <c:v>235</c:v>
                </c:pt>
                <c:pt idx="3">
                  <c:v>452</c:v>
                </c:pt>
                <c:pt idx="4">
                  <c:v>228</c:v>
                </c:pt>
              </c:numCache>
            </c:numRef>
          </c:val>
        </c:ser>
        <c:ser>
          <c:idx val="5"/>
          <c:order val="4"/>
          <c:tx>
            <c:strRef>
              <c:f>Segments!$F$1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Segments!$A$9:$A$13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Segments!$F$9:$F$13</c:f>
              <c:numCache>
                <c:formatCode>General</c:formatCode>
                <c:ptCount val="5"/>
                <c:pt idx="0">
                  <c:v>201</c:v>
                </c:pt>
                <c:pt idx="1">
                  <c:v>332</c:v>
                </c:pt>
                <c:pt idx="2">
                  <c:v>352</c:v>
                </c:pt>
                <c:pt idx="3">
                  <c:v>499</c:v>
                </c:pt>
                <c:pt idx="4">
                  <c:v>492</c:v>
                </c:pt>
              </c:numCache>
            </c:numRef>
          </c:val>
        </c:ser>
        <c:overlap val="100"/>
        <c:axId val="74962816"/>
        <c:axId val="74964352"/>
      </c:barChart>
      <c:catAx>
        <c:axId val="74962816"/>
        <c:scaling>
          <c:orientation val="minMax"/>
        </c:scaling>
        <c:axPos val="b"/>
        <c:numFmt formatCode="General" sourceLinked="1"/>
        <c:tickLblPos val="nextTo"/>
        <c:crossAx val="74964352"/>
        <c:crosses val="autoZero"/>
        <c:auto val="1"/>
        <c:lblAlgn val="ctr"/>
        <c:lblOffset val="100"/>
      </c:catAx>
      <c:valAx>
        <c:axId val="74964352"/>
        <c:scaling>
          <c:orientation val="minMax"/>
        </c:scaling>
        <c:axPos val="l"/>
        <c:majorGridlines/>
        <c:numFmt formatCode="General" sourceLinked="1"/>
        <c:tickLblPos val="nextTo"/>
        <c:crossAx val="74962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Free Cash Flow</a:t>
            </a:r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Segments!$B$1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Segments!$A$16:$A$20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Segments!$B$16:$B$20</c:f>
              <c:numCache>
                <c:formatCode>General</c:formatCode>
                <c:ptCount val="5"/>
                <c:pt idx="0">
                  <c:v>489</c:v>
                </c:pt>
                <c:pt idx="1">
                  <c:v>187</c:v>
                </c:pt>
                <c:pt idx="2">
                  <c:v>273</c:v>
                </c:pt>
                <c:pt idx="3">
                  <c:v>163</c:v>
                </c:pt>
                <c:pt idx="4">
                  <c:v>68</c:v>
                </c:pt>
              </c:numCache>
            </c:numRef>
          </c:val>
        </c:ser>
        <c:ser>
          <c:idx val="2"/>
          <c:order val="1"/>
          <c:tx>
            <c:strRef>
              <c:f>Segments!$C$1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Segments!$A$16:$A$20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Segments!$C$16:$C$20</c:f>
              <c:numCache>
                <c:formatCode>General</c:formatCode>
                <c:ptCount val="5"/>
                <c:pt idx="0">
                  <c:v>253</c:v>
                </c:pt>
                <c:pt idx="1">
                  <c:v>81</c:v>
                </c:pt>
                <c:pt idx="2">
                  <c:v>105</c:v>
                </c:pt>
                <c:pt idx="3">
                  <c:v>102</c:v>
                </c:pt>
                <c:pt idx="4">
                  <c:v>128</c:v>
                </c:pt>
              </c:numCache>
            </c:numRef>
          </c:val>
        </c:ser>
        <c:ser>
          <c:idx val="3"/>
          <c:order val="2"/>
          <c:tx>
            <c:strRef>
              <c:f>Segments!$D$1</c:f>
              <c:strCache>
                <c:ptCount val="1"/>
                <c:pt idx="0">
                  <c:v>Roads</c:v>
                </c:pt>
              </c:strCache>
            </c:strRef>
          </c:tx>
          <c:cat>
            <c:numRef>
              <c:f>Segments!$A$16:$A$20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Segments!$D$16:$D$20</c:f>
              <c:numCache>
                <c:formatCode>General</c:formatCode>
                <c:ptCount val="5"/>
                <c:pt idx="0">
                  <c:v>742</c:v>
                </c:pt>
                <c:pt idx="1">
                  <c:v>175</c:v>
                </c:pt>
                <c:pt idx="2">
                  <c:v>239</c:v>
                </c:pt>
                <c:pt idx="3">
                  <c:v>232</c:v>
                </c:pt>
                <c:pt idx="4">
                  <c:v>254</c:v>
                </c:pt>
              </c:numCache>
            </c:numRef>
          </c:val>
        </c:ser>
        <c:ser>
          <c:idx val="4"/>
          <c:order val="3"/>
          <c:tx>
            <c:strRef>
              <c:f>Segments!$E$1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Segments!$A$16:$A$20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Segments!$E$16:$E$20</c:f>
              <c:numCache>
                <c:formatCode>General</c:formatCode>
                <c:ptCount val="5"/>
                <c:pt idx="0">
                  <c:v>-48</c:v>
                </c:pt>
                <c:pt idx="1">
                  <c:v>254</c:v>
                </c:pt>
                <c:pt idx="2">
                  <c:v>170</c:v>
                </c:pt>
                <c:pt idx="3">
                  <c:v>191</c:v>
                </c:pt>
                <c:pt idx="4">
                  <c:v>151</c:v>
                </c:pt>
              </c:numCache>
            </c:numRef>
          </c:val>
        </c:ser>
        <c:ser>
          <c:idx val="5"/>
          <c:order val="4"/>
          <c:tx>
            <c:strRef>
              <c:f>Segments!$F$1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Segments!$A$16:$A$20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Segments!$F$16:$F$20</c:f>
              <c:numCache>
                <c:formatCode>General</c:formatCode>
                <c:ptCount val="5"/>
                <c:pt idx="0">
                  <c:v>680</c:v>
                </c:pt>
                <c:pt idx="1">
                  <c:v>398</c:v>
                </c:pt>
                <c:pt idx="2">
                  <c:v>431</c:v>
                </c:pt>
                <c:pt idx="3">
                  <c:v>394</c:v>
                </c:pt>
                <c:pt idx="4">
                  <c:v>480</c:v>
                </c:pt>
              </c:numCache>
            </c:numRef>
          </c:val>
        </c:ser>
        <c:ser>
          <c:idx val="6"/>
          <c:order val="5"/>
          <c:tx>
            <c:strRef>
              <c:f>Segments!$G$1</c:f>
              <c:strCache>
                <c:ptCount val="1"/>
                <c:pt idx="0">
                  <c:v>Holding</c:v>
                </c:pt>
              </c:strCache>
            </c:strRef>
          </c:tx>
          <c:cat>
            <c:numRef>
              <c:f>Segments!$A$16:$A$20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Segments!$G$16:$G$20</c:f>
              <c:numCache>
                <c:formatCode>General</c:formatCode>
                <c:ptCount val="5"/>
                <c:pt idx="0">
                  <c:v>-11</c:v>
                </c:pt>
                <c:pt idx="1">
                  <c:v>-88</c:v>
                </c:pt>
                <c:pt idx="2">
                  <c:v>-114</c:v>
                </c:pt>
                <c:pt idx="3">
                  <c:v>-294</c:v>
                </c:pt>
                <c:pt idx="4">
                  <c:v>-109</c:v>
                </c:pt>
              </c:numCache>
            </c:numRef>
          </c:val>
        </c:ser>
        <c:overlap val="100"/>
        <c:axId val="74873856"/>
        <c:axId val="74892032"/>
      </c:barChart>
      <c:catAx>
        <c:axId val="74873856"/>
        <c:scaling>
          <c:orientation val="minMax"/>
        </c:scaling>
        <c:axPos val="b"/>
        <c:numFmt formatCode="General" sourceLinked="1"/>
        <c:tickLblPos val="nextTo"/>
        <c:crossAx val="74892032"/>
        <c:crosses val="autoZero"/>
        <c:auto val="1"/>
        <c:lblAlgn val="ctr"/>
        <c:lblOffset val="100"/>
      </c:catAx>
      <c:valAx>
        <c:axId val="74892032"/>
        <c:scaling>
          <c:orientation val="minMax"/>
        </c:scaling>
        <c:axPos val="l"/>
        <c:majorGridlines/>
        <c:numFmt formatCode="General" sourceLinked="1"/>
        <c:tickLblPos val="nextTo"/>
        <c:crossAx val="748738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Operating CF</a:t>
            </a:r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Segments!$B$1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Segments!$A$23:$A$27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Segments!$B$23:$B$27</c:f>
              <c:numCache>
                <c:formatCode>General</c:formatCode>
                <c:ptCount val="5"/>
                <c:pt idx="0">
                  <c:v>866</c:v>
                </c:pt>
                <c:pt idx="1">
                  <c:v>291</c:v>
                </c:pt>
                <c:pt idx="2">
                  <c:v>411</c:v>
                </c:pt>
                <c:pt idx="3">
                  <c:v>437</c:v>
                </c:pt>
                <c:pt idx="4">
                  <c:v>410</c:v>
                </c:pt>
              </c:numCache>
            </c:numRef>
          </c:val>
        </c:ser>
        <c:ser>
          <c:idx val="2"/>
          <c:order val="1"/>
          <c:tx>
            <c:strRef>
              <c:f>Segments!$C$1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Segments!$A$23:$A$27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Segments!$C$23:$C$27</c:f>
              <c:numCache>
                <c:formatCode>General</c:formatCode>
                <c:ptCount val="5"/>
                <c:pt idx="0">
                  <c:v>318</c:v>
                </c:pt>
                <c:pt idx="1">
                  <c:v>125</c:v>
                </c:pt>
                <c:pt idx="2">
                  <c:v>161</c:v>
                </c:pt>
                <c:pt idx="3">
                  <c:v>163</c:v>
                </c:pt>
                <c:pt idx="4">
                  <c:v>205</c:v>
                </c:pt>
              </c:numCache>
            </c:numRef>
          </c:val>
        </c:ser>
        <c:ser>
          <c:idx val="3"/>
          <c:order val="2"/>
          <c:tx>
            <c:strRef>
              <c:f>Segments!$D$1</c:f>
              <c:strCache>
                <c:ptCount val="1"/>
                <c:pt idx="0">
                  <c:v>Roads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Segments!$A$23:$A$27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Segments!$D$23:$D$27</c:f>
              <c:numCache>
                <c:formatCode>General</c:formatCode>
                <c:ptCount val="5"/>
                <c:pt idx="0">
                  <c:v>1184</c:v>
                </c:pt>
                <c:pt idx="1">
                  <c:v>623</c:v>
                </c:pt>
                <c:pt idx="2">
                  <c:v>781</c:v>
                </c:pt>
                <c:pt idx="3">
                  <c:v>942</c:v>
                </c:pt>
                <c:pt idx="4">
                  <c:v>1098</c:v>
                </c:pt>
              </c:numCache>
            </c:numRef>
          </c:val>
        </c:ser>
        <c:ser>
          <c:idx val="4"/>
          <c:order val="3"/>
          <c:tx>
            <c:strRef>
              <c:f>Segments!$E$1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Segments!$A$23:$A$27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Segments!$E$23:$E$27</c:f>
              <c:numCache>
                <c:formatCode>General</c:formatCode>
                <c:ptCount val="5"/>
                <c:pt idx="0">
                  <c:v>177</c:v>
                </c:pt>
                <c:pt idx="1">
                  <c:v>483</c:v>
                </c:pt>
                <c:pt idx="2">
                  <c:v>453</c:v>
                </c:pt>
                <c:pt idx="3">
                  <c:v>380</c:v>
                </c:pt>
                <c:pt idx="4">
                  <c:v>394</c:v>
                </c:pt>
              </c:numCache>
            </c:numRef>
          </c:val>
        </c:ser>
        <c:ser>
          <c:idx val="5"/>
          <c:order val="4"/>
          <c:tx>
            <c:strRef>
              <c:f>Segments!$F$1</c:f>
              <c:strCache>
                <c:ptCount val="1"/>
                <c:pt idx="0">
                  <c:v>Telecom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Segments!$A$23:$A$27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Segments!$F$23:$F$27</c:f>
              <c:numCache>
                <c:formatCode>General</c:formatCode>
                <c:ptCount val="5"/>
                <c:pt idx="0">
                  <c:v>714</c:v>
                </c:pt>
                <c:pt idx="1">
                  <c:v>1159</c:v>
                </c:pt>
                <c:pt idx="2">
                  <c:v>1261</c:v>
                </c:pt>
                <c:pt idx="3">
                  <c:v>1210</c:v>
                </c:pt>
                <c:pt idx="4">
                  <c:v>1330</c:v>
                </c:pt>
              </c:numCache>
            </c:numRef>
          </c:val>
        </c:ser>
        <c:overlap val="100"/>
        <c:axId val="75066752"/>
        <c:axId val="75076736"/>
      </c:barChart>
      <c:catAx>
        <c:axId val="75066752"/>
        <c:scaling>
          <c:orientation val="minMax"/>
        </c:scaling>
        <c:axPos val="b"/>
        <c:numFmt formatCode="General" sourceLinked="1"/>
        <c:tickLblPos val="nextTo"/>
        <c:crossAx val="75076736"/>
        <c:crosses val="autoZero"/>
        <c:auto val="1"/>
        <c:lblAlgn val="ctr"/>
        <c:lblOffset val="100"/>
      </c:catAx>
      <c:valAx>
        <c:axId val="75076736"/>
        <c:scaling>
          <c:orientation val="minMax"/>
        </c:scaling>
        <c:axPos val="l"/>
        <c:majorGridlines/>
        <c:numFmt formatCode="General" sourceLinked="1"/>
        <c:tickLblPos val="nextTo"/>
        <c:crossAx val="75066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Investing CF</a:t>
            </a:r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Segments!$B$1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Segments!$A$30:$A$34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Segments!$B$30:$B$34</c:f>
              <c:numCache>
                <c:formatCode>General</c:formatCode>
                <c:ptCount val="5"/>
                <c:pt idx="0">
                  <c:v>-381</c:v>
                </c:pt>
                <c:pt idx="1">
                  <c:v>-73</c:v>
                </c:pt>
                <c:pt idx="2">
                  <c:v>-56</c:v>
                </c:pt>
                <c:pt idx="3">
                  <c:v>-375</c:v>
                </c:pt>
                <c:pt idx="4">
                  <c:v>-369</c:v>
                </c:pt>
              </c:numCache>
            </c:numRef>
          </c:val>
        </c:ser>
        <c:ser>
          <c:idx val="2"/>
          <c:order val="1"/>
          <c:tx>
            <c:strRef>
              <c:f>Segments!$C$1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Segments!$A$30:$A$34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Segments!$C$30:$C$34</c:f>
              <c:numCache>
                <c:formatCode>General</c:formatCode>
                <c:ptCount val="5"/>
                <c:pt idx="0">
                  <c:v>-93</c:v>
                </c:pt>
                <c:pt idx="1">
                  <c:v>-4</c:v>
                </c:pt>
                <c:pt idx="2">
                  <c:v>-4</c:v>
                </c:pt>
                <c:pt idx="3">
                  <c:v>7</c:v>
                </c:pt>
                <c:pt idx="4">
                  <c:v>-39</c:v>
                </c:pt>
              </c:numCache>
            </c:numRef>
          </c:val>
        </c:ser>
        <c:ser>
          <c:idx val="3"/>
          <c:order val="2"/>
          <c:tx>
            <c:strRef>
              <c:f>Segments!$D$1</c:f>
              <c:strCache>
                <c:ptCount val="1"/>
                <c:pt idx="0">
                  <c:v>Roads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Segments!$A$30:$A$34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Segments!$D$30:$D$34</c:f>
              <c:numCache>
                <c:formatCode>General</c:formatCode>
                <c:ptCount val="5"/>
                <c:pt idx="0">
                  <c:v>-474</c:v>
                </c:pt>
                <c:pt idx="1">
                  <c:v>-384</c:v>
                </c:pt>
                <c:pt idx="2">
                  <c:v>-411</c:v>
                </c:pt>
                <c:pt idx="3">
                  <c:v>-581</c:v>
                </c:pt>
                <c:pt idx="4">
                  <c:v>-962</c:v>
                </c:pt>
              </c:numCache>
            </c:numRef>
          </c:val>
        </c:ser>
        <c:ser>
          <c:idx val="4"/>
          <c:order val="3"/>
          <c:tx>
            <c:strRef>
              <c:f>Segments!$E$1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Segments!$A$30:$A$34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Segments!$E$30:$E$34</c:f>
              <c:numCache>
                <c:formatCode>General</c:formatCode>
                <c:ptCount val="5"/>
                <c:pt idx="0">
                  <c:v>-121</c:v>
                </c:pt>
                <c:pt idx="1">
                  <c:v>-79</c:v>
                </c:pt>
                <c:pt idx="2">
                  <c:v>-155</c:v>
                </c:pt>
                <c:pt idx="3">
                  <c:v>-120</c:v>
                </c:pt>
                <c:pt idx="4">
                  <c:v>-360</c:v>
                </c:pt>
              </c:numCache>
            </c:numRef>
          </c:val>
        </c:ser>
        <c:ser>
          <c:idx val="5"/>
          <c:order val="4"/>
          <c:tx>
            <c:strRef>
              <c:f>Segments!$F$1</c:f>
              <c:strCache>
                <c:ptCount val="1"/>
                <c:pt idx="0">
                  <c:v>Telecom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Segments!$A$30:$A$34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Segments!$F$30:$F$34</c:f>
              <c:numCache>
                <c:formatCode>General</c:formatCode>
                <c:ptCount val="5"/>
                <c:pt idx="0">
                  <c:v>-345</c:v>
                </c:pt>
                <c:pt idx="1">
                  <c:v>-502</c:v>
                </c:pt>
                <c:pt idx="2">
                  <c:v>-584</c:v>
                </c:pt>
                <c:pt idx="3">
                  <c:v>-490</c:v>
                </c:pt>
                <c:pt idx="4">
                  <c:v>-605</c:v>
                </c:pt>
              </c:numCache>
            </c:numRef>
          </c:val>
        </c:ser>
        <c:ser>
          <c:idx val="6"/>
          <c:order val="5"/>
          <c:tx>
            <c:strRef>
              <c:f>Segments!$G$1</c:f>
              <c:strCache>
                <c:ptCount val="1"/>
                <c:pt idx="0">
                  <c:v>Holding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Segments!$A$30:$A$34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Segments!$G$30:$G$34</c:f>
              <c:numCache>
                <c:formatCode>General</c:formatCode>
                <c:ptCount val="5"/>
                <c:pt idx="0">
                  <c:v>10</c:v>
                </c:pt>
                <c:pt idx="1">
                  <c:v>-41</c:v>
                </c:pt>
                <c:pt idx="2">
                  <c:v>-19</c:v>
                </c:pt>
                <c:pt idx="3">
                  <c:v>-2492</c:v>
                </c:pt>
                <c:pt idx="4">
                  <c:v>-1439</c:v>
                </c:pt>
              </c:numCache>
            </c:numRef>
          </c:val>
        </c:ser>
        <c:overlap val="100"/>
        <c:axId val="75129600"/>
        <c:axId val="75131136"/>
      </c:barChart>
      <c:catAx>
        <c:axId val="75129600"/>
        <c:scaling>
          <c:orientation val="minMax"/>
        </c:scaling>
        <c:axPos val="b"/>
        <c:numFmt formatCode="General" sourceLinked="1"/>
        <c:tickLblPos val="nextTo"/>
        <c:crossAx val="75131136"/>
        <c:crosses val="autoZero"/>
        <c:auto val="1"/>
        <c:lblAlgn val="ctr"/>
        <c:lblOffset val="100"/>
      </c:catAx>
      <c:valAx>
        <c:axId val="75131136"/>
        <c:scaling>
          <c:orientation val="minMax"/>
        </c:scaling>
        <c:axPos val="l"/>
        <c:majorGridlines/>
        <c:numFmt formatCode="General" sourceLinked="1"/>
        <c:tickLblPos val="nextTo"/>
        <c:crossAx val="75129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Growth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Segments!$B$36</c:f>
              <c:strCache>
                <c:ptCount val="1"/>
                <c:pt idx="0">
                  <c:v>Construction</c:v>
                </c:pt>
              </c:strCache>
            </c:strRef>
          </c:tx>
          <c:cat>
            <c:strRef>
              <c:f>Segments!$A$37:$A$40</c:f>
              <c:strCache>
                <c:ptCount val="4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</c:strCache>
            </c:strRef>
          </c:cat>
          <c:val>
            <c:numRef>
              <c:f>Segments!$B$37:$B$40</c:f>
              <c:numCache>
                <c:formatCode>0%</c:formatCode>
                <c:ptCount val="4"/>
                <c:pt idx="0">
                  <c:v>9.7371565113500591E-2</c:v>
                </c:pt>
                <c:pt idx="1">
                  <c:v>0.11250226819089094</c:v>
                </c:pt>
                <c:pt idx="2">
                  <c:v>0.12917957918773446</c:v>
                </c:pt>
                <c:pt idx="3">
                  <c:v>0.20468005200057779</c:v>
                </c:pt>
              </c:numCache>
            </c:numRef>
          </c:val>
        </c:ser>
        <c:ser>
          <c:idx val="1"/>
          <c:order val="1"/>
          <c:tx>
            <c:strRef>
              <c:f>Segments!$C$36</c:f>
              <c:strCache>
                <c:ptCount val="1"/>
                <c:pt idx="0">
                  <c:v>Property</c:v>
                </c:pt>
              </c:strCache>
            </c:strRef>
          </c:tx>
          <c:cat>
            <c:strRef>
              <c:f>Segments!$A$37:$A$40</c:f>
              <c:strCache>
                <c:ptCount val="4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</c:strCache>
            </c:strRef>
          </c:cat>
          <c:val>
            <c:numRef>
              <c:f>Segments!$C$37:$C$40</c:f>
              <c:numCache>
                <c:formatCode>0%</c:formatCode>
                <c:ptCount val="4"/>
                <c:pt idx="0">
                  <c:v>5.2845528455284556E-2</c:v>
                </c:pt>
                <c:pt idx="1">
                  <c:v>0.20231660231660231</c:v>
                </c:pt>
                <c:pt idx="2">
                  <c:v>3.2755298651252408E-2</c:v>
                </c:pt>
                <c:pt idx="3">
                  <c:v>0.2904228855721393</c:v>
                </c:pt>
              </c:numCache>
            </c:numRef>
          </c:val>
        </c:ser>
        <c:ser>
          <c:idx val="2"/>
          <c:order val="2"/>
          <c:tx>
            <c:strRef>
              <c:f>Segments!$D$36</c:f>
              <c:strCache>
                <c:ptCount val="1"/>
                <c:pt idx="0">
                  <c:v>Roads</c:v>
                </c:pt>
              </c:strCache>
            </c:strRef>
          </c:tx>
          <c:cat>
            <c:strRef>
              <c:f>Segments!$A$37:$A$40</c:f>
              <c:strCache>
                <c:ptCount val="4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</c:strCache>
            </c:strRef>
          </c:cat>
          <c:val>
            <c:numRef>
              <c:f>Segments!$D$37:$D$40</c:f>
              <c:numCache>
                <c:formatCode>0%</c:formatCode>
                <c:ptCount val="4"/>
                <c:pt idx="0">
                  <c:v>8.05278750336655E-2</c:v>
                </c:pt>
                <c:pt idx="1">
                  <c:v>0.1889332003988036</c:v>
                </c:pt>
                <c:pt idx="2">
                  <c:v>0.12327044025157233</c:v>
                </c:pt>
                <c:pt idx="3">
                  <c:v>8.9305711086226203E-2</c:v>
                </c:pt>
              </c:numCache>
            </c:numRef>
          </c:val>
        </c:ser>
        <c:ser>
          <c:idx val="3"/>
          <c:order val="3"/>
          <c:tx>
            <c:strRef>
              <c:f>Segments!$E$36</c:f>
              <c:strCache>
                <c:ptCount val="1"/>
                <c:pt idx="0">
                  <c:v>Media</c:v>
                </c:pt>
              </c:strCache>
            </c:strRef>
          </c:tx>
          <c:cat>
            <c:strRef>
              <c:f>Segments!$A$37:$A$40</c:f>
              <c:strCache>
                <c:ptCount val="4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</c:strCache>
            </c:strRef>
          </c:cat>
          <c:val>
            <c:numRef>
              <c:f>Segments!$E$37:$E$40</c:f>
              <c:numCache>
                <c:formatCode>0%</c:formatCode>
                <c:ptCount val="4"/>
                <c:pt idx="0">
                  <c:v>-8.7860007291286915E-2</c:v>
                </c:pt>
                <c:pt idx="1">
                  <c:v>2.3980815347721821E-3</c:v>
                </c:pt>
                <c:pt idx="2">
                  <c:v>5.8213716108452954E-2</c:v>
                </c:pt>
                <c:pt idx="3">
                  <c:v>4.1446872645064053E-2</c:v>
                </c:pt>
              </c:numCache>
            </c:numRef>
          </c:val>
        </c:ser>
        <c:ser>
          <c:idx val="4"/>
          <c:order val="4"/>
          <c:tx>
            <c:strRef>
              <c:f>Segments!$F$36</c:f>
              <c:strCache>
                <c:ptCount val="1"/>
                <c:pt idx="0">
                  <c:v>Telecom</c:v>
                </c:pt>
              </c:strCache>
            </c:strRef>
          </c:tx>
          <c:cat>
            <c:strRef>
              <c:f>Segments!$A$37:$A$40</c:f>
              <c:strCache>
                <c:ptCount val="4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</c:strCache>
            </c:strRef>
          </c:cat>
          <c:val>
            <c:numRef>
              <c:f>Segments!$F$37:$F$40</c:f>
              <c:numCache>
                <c:formatCode>0%</c:formatCode>
                <c:ptCount val="4"/>
                <c:pt idx="0">
                  <c:v>0.11635699055741699</c:v>
                </c:pt>
                <c:pt idx="1">
                  <c:v>0.2379263301500682</c:v>
                </c:pt>
                <c:pt idx="2">
                  <c:v>4.4081992506061276E-4</c:v>
                </c:pt>
                <c:pt idx="3">
                  <c:v>5.6620400969376518E-2</c:v>
                </c:pt>
              </c:numCache>
            </c:numRef>
          </c:val>
        </c:ser>
        <c:axId val="75167232"/>
        <c:axId val="75168768"/>
      </c:barChart>
      <c:catAx>
        <c:axId val="75167232"/>
        <c:scaling>
          <c:orientation val="minMax"/>
        </c:scaling>
        <c:axPos val="b"/>
        <c:tickLblPos val="nextTo"/>
        <c:crossAx val="75168768"/>
        <c:crosses val="autoZero"/>
        <c:auto val="1"/>
        <c:lblAlgn val="ctr"/>
        <c:lblOffset val="100"/>
      </c:catAx>
      <c:valAx>
        <c:axId val="75168768"/>
        <c:scaling>
          <c:orientation val="minMax"/>
        </c:scaling>
        <c:axPos val="l"/>
        <c:majorGridlines/>
        <c:numFmt formatCode="0%" sourceLinked="1"/>
        <c:tickLblPos val="nextTo"/>
        <c:crossAx val="75167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ROS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Segments!$B$36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Segments!$A$43:$A$47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Segments!$B$43:$B$47</c:f>
              <c:numCache>
                <c:formatCode>0%</c:formatCode>
                <c:ptCount val="5"/>
                <c:pt idx="0">
                  <c:v>6.3719633612106729E-3</c:v>
                </c:pt>
                <c:pt idx="1">
                  <c:v>2.5403737978588279E-2</c:v>
                </c:pt>
                <c:pt idx="2">
                  <c:v>2.870657315282988E-2</c:v>
                </c:pt>
                <c:pt idx="3">
                  <c:v>3.0478116423515816E-2</c:v>
                </c:pt>
                <c:pt idx="4">
                  <c:v>3.4652278177458036E-2</c:v>
                </c:pt>
              </c:numCache>
            </c:numRef>
          </c:val>
        </c:ser>
        <c:ser>
          <c:idx val="1"/>
          <c:order val="1"/>
          <c:tx>
            <c:strRef>
              <c:f>Segments!$C$36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Segments!$A$43:$A$47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Segments!$C$43:$C$47</c:f>
              <c:numCache>
                <c:formatCode>0%</c:formatCode>
                <c:ptCount val="5"/>
                <c:pt idx="0">
                  <c:v>3.5772357723577237E-2</c:v>
                </c:pt>
                <c:pt idx="1">
                  <c:v>5.2509652509652512E-2</c:v>
                </c:pt>
                <c:pt idx="2">
                  <c:v>5.9087989723827873E-2</c:v>
                </c:pt>
                <c:pt idx="3">
                  <c:v>6.778606965174129E-2</c:v>
                </c:pt>
                <c:pt idx="4">
                  <c:v>6.1686746987951804E-2</c:v>
                </c:pt>
              </c:numCache>
            </c:numRef>
          </c:val>
        </c:ser>
        <c:ser>
          <c:idx val="2"/>
          <c:order val="2"/>
          <c:tx>
            <c:strRef>
              <c:f>Segments!$D$36</c:f>
              <c:strCache>
                <c:ptCount val="1"/>
                <c:pt idx="0">
                  <c:v>Roads</c:v>
                </c:pt>
              </c:strCache>
            </c:strRef>
          </c:tx>
          <c:cat>
            <c:numRef>
              <c:f>Segments!$A$43:$A$47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Segments!$D$43:$D$47</c:f>
              <c:numCache>
                <c:formatCode>0%</c:formatCode>
                <c:ptCount val="5"/>
                <c:pt idx="0">
                  <c:v>2.7471047670347429E-2</c:v>
                </c:pt>
                <c:pt idx="1">
                  <c:v>3.1530408773678964E-2</c:v>
                </c:pt>
                <c:pt idx="2">
                  <c:v>3.270440251572327E-2</c:v>
                </c:pt>
                <c:pt idx="3">
                  <c:v>3.7513997760358346E-2</c:v>
                </c:pt>
                <c:pt idx="4">
                  <c:v>4.1206202347297181E-2</c:v>
                </c:pt>
              </c:numCache>
            </c:numRef>
          </c:val>
        </c:ser>
        <c:ser>
          <c:idx val="3"/>
          <c:order val="3"/>
          <c:tx>
            <c:strRef>
              <c:f>Segments!$E$36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Segments!$A$43:$A$47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Segments!$E$43:$E$47</c:f>
              <c:numCache>
                <c:formatCode>0%</c:formatCode>
                <c:ptCount val="5"/>
                <c:pt idx="0">
                  <c:v>6.999635435654393E-2</c:v>
                </c:pt>
                <c:pt idx="1">
                  <c:v>8.9928057553956831E-2</c:v>
                </c:pt>
                <c:pt idx="2">
                  <c:v>9.3700159489633172E-2</c:v>
                </c:pt>
                <c:pt idx="3">
                  <c:v>0.17030896759608138</c:v>
                </c:pt>
                <c:pt idx="4">
                  <c:v>8.2489146164978294E-2</c:v>
                </c:pt>
              </c:numCache>
            </c:numRef>
          </c:val>
        </c:ser>
        <c:ser>
          <c:idx val="4"/>
          <c:order val="4"/>
          <c:tx>
            <c:strRef>
              <c:f>Segments!$F$36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Segments!$A$43:$A$47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Segments!$F$43:$F$47</c:f>
              <c:numCache>
                <c:formatCode>0%</c:formatCode>
                <c:ptCount val="5"/>
                <c:pt idx="0">
                  <c:v>6.1224489795918366E-2</c:v>
                </c:pt>
                <c:pt idx="1">
                  <c:v>9.0586630286493858E-2</c:v>
                </c:pt>
                <c:pt idx="2">
                  <c:v>7.7584306810667844E-2</c:v>
                </c:pt>
                <c:pt idx="3">
                  <c:v>0.10993610927517074</c:v>
                </c:pt>
                <c:pt idx="4">
                  <c:v>0.10258548790658882</c:v>
                </c:pt>
              </c:numCache>
            </c:numRef>
          </c:val>
        </c:ser>
        <c:axId val="75019776"/>
        <c:axId val="75021312"/>
      </c:barChart>
      <c:catAx>
        <c:axId val="75019776"/>
        <c:scaling>
          <c:orientation val="minMax"/>
        </c:scaling>
        <c:axPos val="b"/>
        <c:numFmt formatCode="General" sourceLinked="1"/>
        <c:tickLblPos val="nextTo"/>
        <c:crossAx val="75021312"/>
        <c:crosses val="autoZero"/>
        <c:auto val="1"/>
        <c:lblAlgn val="ctr"/>
        <c:lblOffset val="100"/>
      </c:catAx>
      <c:valAx>
        <c:axId val="75021312"/>
        <c:scaling>
          <c:orientation val="minMax"/>
        </c:scaling>
        <c:axPos val="l"/>
        <c:majorGridlines/>
        <c:numFmt formatCode="0%" sourceLinked="1"/>
        <c:tickLblPos val="nextTo"/>
        <c:crossAx val="75019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Operating</a:t>
            </a:r>
            <a:r>
              <a:rPr lang="fr-FR" baseline="0"/>
              <a:t> + Investing </a:t>
            </a:r>
            <a:r>
              <a:rPr lang="fr-FR"/>
              <a:t>CF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Segments!$B$36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Segments!$B$50:$B$54</c:f>
              <c:numCache>
                <c:formatCode>General</c:formatCode>
                <c:ptCount val="5"/>
                <c:pt idx="0">
                  <c:v>485</c:v>
                </c:pt>
                <c:pt idx="1">
                  <c:v>218</c:v>
                </c:pt>
                <c:pt idx="2">
                  <c:v>355</c:v>
                </c:pt>
                <c:pt idx="3">
                  <c:v>62</c:v>
                </c:pt>
                <c:pt idx="4">
                  <c:v>41</c:v>
                </c:pt>
              </c:numCache>
            </c:numRef>
          </c:val>
        </c:ser>
        <c:ser>
          <c:idx val="1"/>
          <c:order val="1"/>
          <c:tx>
            <c:strRef>
              <c:f>Segments!$C$36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Segments!$C$50:$C$54</c:f>
              <c:numCache>
                <c:formatCode>General</c:formatCode>
                <c:ptCount val="5"/>
                <c:pt idx="0">
                  <c:v>225</c:v>
                </c:pt>
                <c:pt idx="1">
                  <c:v>121</c:v>
                </c:pt>
                <c:pt idx="2">
                  <c:v>157</c:v>
                </c:pt>
                <c:pt idx="3">
                  <c:v>170</c:v>
                </c:pt>
                <c:pt idx="4">
                  <c:v>166</c:v>
                </c:pt>
              </c:numCache>
            </c:numRef>
          </c:val>
        </c:ser>
        <c:ser>
          <c:idx val="2"/>
          <c:order val="2"/>
          <c:tx>
            <c:strRef>
              <c:f>Segments!$D$36</c:f>
              <c:strCache>
                <c:ptCount val="1"/>
                <c:pt idx="0">
                  <c:v>Roads</c:v>
                </c:pt>
              </c:strCache>
            </c:strRef>
          </c:tx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Segments!$D$50:$D$54</c:f>
              <c:numCache>
                <c:formatCode>General</c:formatCode>
                <c:ptCount val="5"/>
                <c:pt idx="0">
                  <c:v>710</c:v>
                </c:pt>
                <c:pt idx="1">
                  <c:v>239</c:v>
                </c:pt>
                <c:pt idx="2">
                  <c:v>370</c:v>
                </c:pt>
                <c:pt idx="3">
                  <c:v>361</c:v>
                </c:pt>
                <c:pt idx="4">
                  <c:v>136</c:v>
                </c:pt>
              </c:numCache>
            </c:numRef>
          </c:val>
        </c:ser>
        <c:ser>
          <c:idx val="3"/>
          <c:order val="3"/>
          <c:tx>
            <c:strRef>
              <c:f>Segments!$E$36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Segments!$E$50:$E$54</c:f>
              <c:numCache>
                <c:formatCode>General</c:formatCode>
                <c:ptCount val="5"/>
                <c:pt idx="0">
                  <c:v>56</c:v>
                </c:pt>
                <c:pt idx="1">
                  <c:v>404</c:v>
                </c:pt>
                <c:pt idx="2">
                  <c:v>298</c:v>
                </c:pt>
                <c:pt idx="3">
                  <c:v>260</c:v>
                </c:pt>
                <c:pt idx="4">
                  <c:v>34</c:v>
                </c:pt>
              </c:numCache>
            </c:numRef>
          </c:val>
        </c:ser>
        <c:ser>
          <c:idx val="4"/>
          <c:order val="4"/>
          <c:tx>
            <c:strRef>
              <c:f>Segments!$F$36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Segments!$F$50:$F$54</c:f>
              <c:numCache>
                <c:formatCode>General</c:formatCode>
                <c:ptCount val="5"/>
                <c:pt idx="0">
                  <c:v>369</c:v>
                </c:pt>
                <c:pt idx="1">
                  <c:v>657</c:v>
                </c:pt>
                <c:pt idx="2">
                  <c:v>677</c:v>
                </c:pt>
                <c:pt idx="3">
                  <c:v>720</c:v>
                </c:pt>
                <c:pt idx="4">
                  <c:v>725</c:v>
                </c:pt>
              </c:numCache>
            </c:numRef>
          </c:val>
        </c:ser>
        <c:ser>
          <c:idx val="5"/>
          <c:order val="5"/>
          <c:tx>
            <c:strRef>
              <c:f>Segments!$G$36</c:f>
              <c:strCache>
                <c:ptCount val="1"/>
                <c:pt idx="0">
                  <c:v>Other activities</c:v>
                </c:pt>
              </c:strCache>
            </c:strRef>
          </c:tx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Segments!$G$50:$G$54</c:f>
              <c:numCache>
                <c:formatCode>General</c:formatCode>
                <c:ptCount val="5"/>
                <c:pt idx="0">
                  <c:v>8</c:v>
                </c:pt>
                <c:pt idx="1">
                  <c:v>-8</c:v>
                </c:pt>
                <c:pt idx="2">
                  <c:v>4</c:v>
                </c:pt>
                <c:pt idx="3">
                  <c:v>-2473</c:v>
                </c:pt>
                <c:pt idx="4">
                  <c:v>-1357</c:v>
                </c:pt>
              </c:numCache>
            </c:numRef>
          </c:val>
        </c:ser>
        <c:axId val="76307072"/>
        <c:axId val="76325248"/>
      </c:barChart>
      <c:catAx>
        <c:axId val="76307072"/>
        <c:scaling>
          <c:orientation val="minMax"/>
        </c:scaling>
        <c:axPos val="b"/>
        <c:numFmt formatCode="General" sourceLinked="1"/>
        <c:tickLblPos val="nextTo"/>
        <c:crossAx val="76325248"/>
        <c:crosses val="autoZero"/>
        <c:auto val="1"/>
        <c:lblAlgn val="ctr"/>
        <c:lblOffset val="100"/>
      </c:catAx>
      <c:valAx>
        <c:axId val="76325248"/>
        <c:scaling>
          <c:orientation val="minMax"/>
        </c:scaling>
        <c:axPos val="l"/>
        <c:majorGridlines/>
        <c:numFmt formatCode="General" sourceLinked="1"/>
        <c:tickLblPos val="nextTo"/>
        <c:crossAx val="76307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Operating</a:t>
            </a:r>
            <a:r>
              <a:rPr lang="fr-FR" baseline="0"/>
              <a:t> + Investing </a:t>
            </a:r>
            <a:r>
              <a:rPr lang="fr-FR"/>
              <a:t>CF</a:t>
            </a:r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Segments!$G$1</c:f>
              <c:strCache>
                <c:ptCount val="1"/>
                <c:pt idx="0">
                  <c:v>Holding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Segments!$G$50:$G$54</c:f>
              <c:numCache>
                <c:formatCode>General</c:formatCode>
                <c:ptCount val="5"/>
                <c:pt idx="0">
                  <c:v>8</c:v>
                </c:pt>
                <c:pt idx="1">
                  <c:v>-8</c:v>
                </c:pt>
                <c:pt idx="2">
                  <c:v>4</c:v>
                </c:pt>
                <c:pt idx="3">
                  <c:v>-2473</c:v>
                </c:pt>
                <c:pt idx="4">
                  <c:v>-1357</c:v>
                </c:pt>
              </c:numCache>
            </c:numRef>
          </c:val>
        </c:ser>
        <c:ser>
          <c:idx val="0"/>
          <c:order val="1"/>
          <c:tx>
            <c:strRef>
              <c:f>Segments!$D$49</c:f>
              <c:strCache>
                <c:ptCount val="1"/>
                <c:pt idx="0">
                  <c:v>Roads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Segments!$D$50:$D$54</c:f>
              <c:numCache>
                <c:formatCode>General</c:formatCode>
                <c:ptCount val="5"/>
                <c:pt idx="0">
                  <c:v>710</c:v>
                </c:pt>
                <c:pt idx="1">
                  <c:v>239</c:v>
                </c:pt>
                <c:pt idx="2">
                  <c:v>370</c:v>
                </c:pt>
                <c:pt idx="3">
                  <c:v>361</c:v>
                </c:pt>
                <c:pt idx="4">
                  <c:v>136</c:v>
                </c:pt>
              </c:numCache>
            </c:numRef>
          </c:val>
        </c:ser>
        <c:ser>
          <c:idx val="4"/>
          <c:order val="0"/>
          <c:tx>
            <c:strRef>
              <c:f>Segments!$F$36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Segments!$A$50:$A$54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Segments!$F$50:$F$54</c:f>
              <c:numCache>
                <c:formatCode>General</c:formatCode>
                <c:ptCount val="5"/>
                <c:pt idx="0">
                  <c:v>369</c:v>
                </c:pt>
                <c:pt idx="1">
                  <c:v>657</c:v>
                </c:pt>
                <c:pt idx="2">
                  <c:v>677</c:v>
                </c:pt>
                <c:pt idx="3">
                  <c:v>720</c:v>
                </c:pt>
                <c:pt idx="4">
                  <c:v>725</c:v>
                </c:pt>
              </c:numCache>
            </c:numRef>
          </c:val>
        </c:ser>
        <c:axId val="76233344"/>
        <c:axId val="76243328"/>
      </c:barChart>
      <c:catAx>
        <c:axId val="76233344"/>
        <c:scaling>
          <c:orientation val="minMax"/>
        </c:scaling>
        <c:axPos val="b"/>
        <c:numFmt formatCode="General" sourceLinked="1"/>
        <c:tickLblPos val="nextTo"/>
        <c:crossAx val="76243328"/>
        <c:crosses val="autoZero"/>
        <c:auto val="1"/>
        <c:lblAlgn val="ctr"/>
        <c:lblOffset val="100"/>
      </c:catAx>
      <c:valAx>
        <c:axId val="76243328"/>
        <c:scaling>
          <c:orientation val="minMax"/>
          <c:min val="-2000"/>
        </c:scaling>
        <c:axPos val="l"/>
        <c:majorGridlines/>
        <c:numFmt formatCode="General" sourceLinked="1"/>
        <c:tickLblPos val="nextTo"/>
        <c:crossAx val="7623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0013762324654"/>
          <c:y val="0.40908865558471863"/>
          <c:w val="0.14333202099737535"/>
          <c:h val="0.30207750072907558"/>
        </c:manualLayout>
      </c:layout>
      <c:txPr>
        <a:bodyPr/>
        <a:lstStyle/>
        <a:p>
          <a:pPr>
            <a:defRPr sz="1050" b="1"/>
          </a:pPr>
          <a:endParaRPr lang="fr-FR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KPIs!$B$54</c:f>
              <c:strCache>
                <c:ptCount val="1"/>
                <c:pt idx="0">
                  <c:v>Liquidity 1</c:v>
                </c:pt>
              </c:strCache>
            </c:strRef>
          </c:tx>
          <c:cat>
            <c:numRef>
              <c:f>KPIs!$E$54:$F$54</c:f>
              <c:numCache>
                <c:formatCode>General</c:formatCode>
                <c:ptCount val="2"/>
                <c:pt idx="0">
                  <c:v>2006</c:v>
                </c:pt>
                <c:pt idx="1">
                  <c:v>2007</c:v>
                </c:pt>
              </c:numCache>
            </c:numRef>
          </c:cat>
          <c:val>
            <c:numRef>
              <c:f>KPIs!$E$57:$F$57</c:f>
              <c:numCache>
                <c:formatCode>0.00%</c:formatCode>
                <c:ptCount val="2"/>
                <c:pt idx="0">
                  <c:v>0.25496286293045239</c:v>
                </c:pt>
                <c:pt idx="1">
                  <c:v>0.20423427227215152</c:v>
                </c:pt>
              </c:numCache>
            </c:numRef>
          </c:val>
        </c:ser>
        <c:ser>
          <c:idx val="1"/>
          <c:order val="1"/>
          <c:tx>
            <c:strRef>
              <c:f>KPIs!$B$59</c:f>
              <c:strCache>
                <c:ptCount val="1"/>
                <c:pt idx="0">
                  <c:v>Liquidity 2</c:v>
                </c:pt>
              </c:strCache>
            </c:strRef>
          </c:tx>
          <c:cat>
            <c:numRef>
              <c:f>KPIs!$E$54:$F$54</c:f>
              <c:numCache>
                <c:formatCode>General</c:formatCode>
                <c:ptCount val="2"/>
                <c:pt idx="0">
                  <c:v>2006</c:v>
                </c:pt>
                <c:pt idx="1">
                  <c:v>2007</c:v>
                </c:pt>
              </c:numCache>
            </c:numRef>
          </c:cat>
          <c:val>
            <c:numRef>
              <c:f>KPIs!$E$63:$F$63</c:f>
              <c:numCache>
                <c:formatCode>0.00%</c:formatCode>
                <c:ptCount val="2"/>
                <c:pt idx="0">
                  <c:v>0.83409858203916276</c:v>
                </c:pt>
                <c:pt idx="1">
                  <c:v>0.78569274383255927</c:v>
                </c:pt>
              </c:numCache>
            </c:numRef>
          </c:val>
        </c:ser>
        <c:ser>
          <c:idx val="2"/>
          <c:order val="2"/>
          <c:tx>
            <c:strRef>
              <c:f>KPIs!$B$65</c:f>
              <c:strCache>
                <c:ptCount val="1"/>
                <c:pt idx="0">
                  <c:v>Liquidity 3</c:v>
                </c:pt>
              </c:strCache>
            </c:strRef>
          </c:tx>
          <c:val>
            <c:numRef>
              <c:f>KPIs!$E$70:$F$70</c:f>
              <c:numCache>
                <c:formatCode>0.00%</c:formatCode>
                <c:ptCount val="2"/>
                <c:pt idx="0">
                  <c:v>0.875219446320054</c:v>
                </c:pt>
                <c:pt idx="1">
                  <c:v>0.83322275167380422</c:v>
                </c:pt>
              </c:numCache>
            </c:numRef>
          </c:val>
        </c:ser>
        <c:axId val="76359552"/>
        <c:axId val="76361088"/>
      </c:barChart>
      <c:catAx>
        <c:axId val="763595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de-DE"/>
            </a:pPr>
            <a:endParaRPr lang="fr-FR"/>
          </a:p>
        </c:txPr>
        <c:crossAx val="76361088"/>
        <c:crosses val="autoZero"/>
        <c:auto val="1"/>
        <c:lblAlgn val="ctr"/>
        <c:lblOffset val="100"/>
      </c:catAx>
      <c:valAx>
        <c:axId val="76361088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de-DE"/>
            </a:pPr>
            <a:endParaRPr lang="fr-FR"/>
          </a:p>
        </c:txPr>
        <c:crossAx val="763595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de-DE"/>
          </a:pPr>
          <a:endParaRPr lang="fr-FR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en-GB"/>
            </a:pPr>
            <a:r>
              <a:rPr lang="en-US"/>
              <a:t>(LT debt + Equity</a:t>
            </a:r>
            <a:r>
              <a:rPr lang="en-US" baseline="0"/>
              <a:t> )/ Fixed Assets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'Balance Sheet'!$B$33</c:f>
              <c:strCache>
                <c:ptCount val="1"/>
                <c:pt idx="0">
                  <c:v>Solidity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'Balance Sheet'!$C$25:$G$25</c:f>
              <c:numCache>
                <c:formatCode>dd/mm/yyyy</c:formatCode>
                <c:ptCount val="5"/>
                <c:pt idx="0">
                  <c:v>37986</c:v>
                </c:pt>
                <c:pt idx="1">
                  <c:v>38352</c:v>
                </c:pt>
                <c:pt idx="2">
                  <c:v>38717</c:v>
                </c:pt>
                <c:pt idx="3">
                  <c:v>39082</c:v>
                </c:pt>
                <c:pt idx="4">
                  <c:v>39447</c:v>
                </c:pt>
              </c:numCache>
            </c:numRef>
          </c:cat>
          <c:val>
            <c:numRef>
              <c:f>'Balance Sheet'!$C$39:$G$39</c:f>
              <c:numCache>
                <c:formatCode>0.00%</c:formatCode>
                <c:ptCount val="5"/>
                <c:pt idx="0">
                  <c:v>0.94734206792956688</c:v>
                </c:pt>
                <c:pt idx="1">
                  <c:v>0.90532874546638142</c:v>
                </c:pt>
                <c:pt idx="2">
                  <c:v>0.89846207619713392</c:v>
                </c:pt>
                <c:pt idx="3">
                  <c:v>0.89088498508452107</c:v>
                </c:pt>
                <c:pt idx="4">
                  <c:v>0.86767797284245218</c:v>
                </c:pt>
              </c:numCache>
            </c:numRef>
          </c:val>
        </c:ser>
        <c:marker val="1"/>
        <c:axId val="73892608"/>
        <c:axId val="73894144"/>
      </c:lineChart>
      <c:dateAx>
        <c:axId val="7389260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lang="en-GB"/>
            </a:pPr>
            <a:endParaRPr lang="fr-FR"/>
          </a:p>
        </c:txPr>
        <c:crossAx val="73894144"/>
        <c:crosses val="autoZero"/>
        <c:auto val="1"/>
        <c:lblOffset val="100"/>
      </c:dateAx>
      <c:valAx>
        <c:axId val="73894144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GB"/>
            </a:pPr>
            <a:endParaRPr lang="fr-FR"/>
          </a:p>
        </c:txPr>
        <c:crossAx val="7389260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en-GB"/>
            </a:pPr>
            <a:r>
              <a:rPr lang="en-US"/>
              <a:t>LT</a:t>
            </a:r>
            <a:r>
              <a:rPr lang="en-US" baseline="0"/>
              <a:t> debt / Equity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'Balance Sheet'!$B$39</c:f>
              <c:strCache>
                <c:ptCount val="1"/>
                <c:pt idx="0">
                  <c:v>Assets coverage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'Balance Sheet'!$C$25:$G$25</c:f>
              <c:numCache>
                <c:formatCode>dd/mm/yyyy</c:formatCode>
                <c:ptCount val="5"/>
                <c:pt idx="0">
                  <c:v>37986</c:v>
                </c:pt>
                <c:pt idx="1">
                  <c:v>38352</c:v>
                </c:pt>
                <c:pt idx="2">
                  <c:v>38717</c:v>
                </c:pt>
                <c:pt idx="3">
                  <c:v>39082</c:v>
                </c:pt>
                <c:pt idx="4">
                  <c:v>39447</c:v>
                </c:pt>
              </c:numCache>
            </c:numRef>
          </c:cat>
          <c:val>
            <c:numRef>
              <c:f>'Balance Sheet'!$C$33:$G$33</c:f>
              <c:numCache>
                <c:formatCode>0.00%</c:formatCode>
                <c:ptCount val="5"/>
                <c:pt idx="0">
                  <c:v>0.83333333333333337</c:v>
                </c:pt>
                <c:pt idx="1">
                  <c:v>0.91370159229408299</c:v>
                </c:pt>
                <c:pt idx="2">
                  <c:v>0.84894803092968896</c:v>
                </c:pt>
                <c:pt idx="3">
                  <c:v>1.0377558756633813</c:v>
                </c:pt>
                <c:pt idx="4">
                  <c:v>0.8613040828762949</c:v>
                </c:pt>
              </c:numCache>
            </c:numRef>
          </c:val>
        </c:ser>
        <c:marker val="1"/>
        <c:axId val="74782208"/>
        <c:axId val="74783744"/>
      </c:lineChart>
      <c:dateAx>
        <c:axId val="7478220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lang="en-GB"/>
            </a:pPr>
            <a:endParaRPr lang="fr-FR"/>
          </a:p>
        </c:txPr>
        <c:crossAx val="74783744"/>
        <c:crosses val="autoZero"/>
        <c:auto val="1"/>
        <c:lblOffset val="100"/>
      </c:dateAx>
      <c:valAx>
        <c:axId val="74783744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GB"/>
            </a:pPr>
            <a:endParaRPr lang="fr-FR"/>
          </a:p>
        </c:txPr>
        <c:crossAx val="7478220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pieChart>
        <c:varyColors val="1"/>
        <c:ser>
          <c:idx val="0"/>
          <c:order val="0"/>
          <c:tx>
            <c:strRef>
              <c:f>'Income statement'!$F$2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spPr>
              <a:solidFill>
                <a:schemeClr val="accent6"/>
              </a:solidFill>
            </c:spPr>
          </c:dPt>
          <c:dLbls>
            <c:delete val="1"/>
          </c:dLbls>
          <c:cat>
            <c:strRef>
              <c:f>'Income statement'!$G$1:$L$1</c:f>
              <c:strCache>
                <c:ptCount val="6"/>
                <c:pt idx="0">
                  <c:v>Construction</c:v>
                </c:pt>
                <c:pt idx="1">
                  <c:v>Property</c:v>
                </c:pt>
                <c:pt idx="2">
                  <c:v>Roads</c:v>
                </c:pt>
                <c:pt idx="3">
                  <c:v>Media</c:v>
                </c:pt>
                <c:pt idx="4">
                  <c:v>Telecom</c:v>
                </c:pt>
                <c:pt idx="5">
                  <c:v>Other activities</c:v>
                </c:pt>
              </c:strCache>
            </c:strRef>
          </c:cat>
          <c:val>
            <c:numRef>
              <c:f>'Income statement'!$G$2:$L$2</c:f>
              <c:numCache>
                <c:formatCode>General</c:formatCode>
                <c:ptCount val="6"/>
                <c:pt idx="0">
                  <c:v>8340</c:v>
                </c:pt>
                <c:pt idx="1">
                  <c:v>2075</c:v>
                </c:pt>
                <c:pt idx="2">
                  <c:v>11673</c:v>
                </c:pt>
                <c:pt idx="3">
                  <c:v>2764</c:v>
                </c:pt>
                <c:pt idx="4">
                  <c:v>4796</c:v>
                </c:pt>
                <c:pt idx="5">
                  <c:v>462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title>
      <c:tx>
        <c:rich>
          <a:bodyPr/>
          <a:lstStyle/>
          <a:p>
            <a:pPr>
              <a:defRPr/>
            </a:pPr>
            <a:r>
              <a:rPr lang="fr-FR"/>
              <a:t>ROS/Sales</a:t>
            </a:r>
            <a:r>
              <a:rPr lang="fr-FR" baseline="0"/>
              <a:t> by sector 2006</a:t>
            </a:r>
            <a:endParaRPr lang="fr-FR"/>
          </a:p>
        </c:rich>
      </c:tx>
      <c:layout>
        <c:manualLayout>
          <c:xMode val="edge"/>
          <c:yMode val="edge"/>
          <c:x val="0.28531255468066496"/>
          <c:y val="1.8518518518518521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'Income statement'!$G$1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>
                  <a:noFill/>
                </a:ln>
              </c:spPr>
            </c:marker>
          </c:dPt>
          <c:xVal>
            <c:numRef>
              <c:f>'Income statement'!$G$7</c:f>
              <c:numCache>
                <c:formatCode>General</c:formatCode>
                <c:ptCount val="1"/>
                <c:pt idx="0">
                  <c:v>6923</c:v>
                </c:pt>
              </c:numCache>
            </c:numRef>
          </c:xVal>
          <c:yVal>
            <c:numRef>
              <c:f>'Income statement'!$G$9</c:f>
              <c:numCache>
                <c:formatCode>0.0%</c:formatCode>
                <c:ptCount val="1"/>
                <c:pt idx="0">
                  <c:v>3.0478116423515816E-2</c:v>
                </c:pt>
              </c:numCache>
            </c:numRef>
          </c:yVal>
        </c:ser>
        <c:ser>
          <c:idx val="1"/>
          <c:order val="1"/>
          <c:tx>
            <c:strRef>
              <c:f>'Income statement'!$H$1</c:f>
              <c:strCache>
                <c:ptCount val="1"/>
                <c:pt idx="0">
                  <c:v>Property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'Income statement'!$H$7</c:f>
              <c:numCache>
                <c:formatCode>General</c:formatCode>
                <c:ptCount val="1"/>
                <c:pt idx="0">
                  <c:v>1608</c:v>
                </c:pt>
              </c:numCache>
            </c:numRef>
          </c:xVal>
          <c:yVal>
            <c:numRef>
              <c:f>'Income statement'!$H$9</c:f>
              <c:numCache>
                <c:formatCode>0.0%</c:formatCode>
                <c:ptCount val="1"/>
                <c:pt idx="0">
                  <c:v>6.778606965174129E-2</c:v>
                </c:pt>
              </c:numCache>
            </c:numRef>
          </c:yVal>
        </c:ser>
        <c:ser>
          <c:idx val="2"/>
          <c:order val="2"/>
          <c:tx>
            <c:strRef>
              <c:f>'Income statement'!$I$1</c:f>
              <c:strCache>
                <c:ptCount val="1"/>
                <c:pt idx="0">
                  <c:v>Roads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'Income statement'!$I$7</c:f>
              <c:numCache>
                <c:formatCode>General</c:formatCode>
                <c:ptCount val="1"/>
                <c:pt idx="0">
                  <c:v>10716</c:v>
                </c:pt>
              </c:numCache>
            </c:numRef>
          </c:xVal>
          <c:yVal>
            <c:numRef>
              <c:f>'Income statement'!$I$9</c:f>
              <c:numCache>
                <c:formatCode>0.0%</c:formatCode>
                <c:ptCount val="1"/>
                <c:pt idx="0">
                  <c:v>3.7513997760358346E-2</c:v>
                </c:pt>
              </c:numCache>
            </c:numRef>
          </c:yVal>
        </c:ser>
        <c:ser>
          <c:idx val="3"/>
          <c:order val="3"/>
          <c:tx>
            <c:strRef>
              <c:f>'Income statement'!$J$1</c:f>
              <c:strCache>
                <c:ptCount val="1"/>
                <c:pt idx="0">
                  <c:v>Media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'Income statement'!$J$7</c:f>
              <c:numCache>
                <c:formatCode>General</c:formatCode>
                <c:ptCount val="1"/>
                <c:pt idx="0">
                  <c:v>2654</c:v>
                </c:pt>
              </c:numCache>
            </c:numRef>
          </c:xVal>
          <c:yVal>
            <c:numRef>
              <c:f>'Income statement'!$J$9</c:f>
              <c:numCache>
                <c:formatCode>0.0%</c:formatCode>
                <c:ptCount val="1"/>
                <c:pt idx="0">
                  <c:v>0.17030896759608138</c:v>
                </c:pt>
              </c:numCache>
            </c:numRef>
          </c:yVal>
        </c:ser>
        <c:ser>
          <c:idx val="4"/>
          <c:order val="4"/>
          <c:tx>
            <c:strRef>
              <c:f>'Income statement'!$K$1</c:f>
              <c:strCache>
                <c:ptCount val="1"/>
                <c:pt idx="0">
                  <c:v>Telecom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'Income statement'!$K$7</c:f>
              <c:numCache>
                <c:formatCode>General</c:formatCode>
                <c:ptCount val="1"/>
                <c:pt idx="0">
                  <c:v>4539</c:v>
                </c:pt>
              </c:numCache>
            </c:numRef>
          </c:xVal>
          <c:yVal>
            <c:numRef>
              <c:f>'Income statement'!$K$9</c:f>
              <c:numCache>
                <c:formatCode>0.0%</c:formatCode>
                <c:ptCount val="1"/>
                <c:pt idx="0">
                  <c:v>0.10993610927517074</c:v>
                </c:pt>
              </c:numCache>
            </c:numRef>
          </c:yVal>
        </c:ser>
        <c:ser>
          <c:idx val="5"/>
          <c:order val="5"/>
          <c:tx>
            <c:strRef>
              <c:f>'Income statement'!$L$1</c:f>
              <c:strCache>
                <c:ptCount val="1"/>
                <c:pt idx="0">
                  <c:v>Other activities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'Income statement'!$L$2</c:f>
              <c:numCache>
                <c:formatCode>General</c:formatCode>
                <c:ptCount val="1"/>
                <c:pt idx="0">
                  <c:v>462</c:v>
                </c:pt>
              </c:numCache>
            </c:numRef>
          </c:xVal>
          <c:yVal>
            <c:numRef>
              <c:f>'Income statement'!$L$4</c:f>
              <c:numCache>
                <c:formatCode>0.0%</c:formatCode>
                <c:ptCount val="1"/>
                <c:pt idx="0">
                  <c:v>-5.4112554112554112E-2</c:v>
                </c:pt>
              </c:numCache>
            </c:numRef>
          </c:yVal>
        </c:ser>
        <c:axId val="74401664"/>
        <c:axId val="74565888"/>
      </c:scatterChart>
      <c:valAx>
        <c:axId val="744016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Sales</a:t>
                </a:r>
              </a:p>
            </c:rich>
          </c:tx>
        </c:title>
        <c:numFmt formatCode="General" sourceLinked="1"/>
        <c:tickLblPos val="nextTo"/>
        <c:crossAx val="74565888"/>
        <c:crossesAt val="-8"/>
        <c:crossBetween val="midCat"/>
      </c:valAx>
      <c:valAx>
        <c:axId val="745658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ROS</a:t>
                </a:r>
              </a:p>
            </c:rich>
          </c:tx>
        </c:title>
        <c:numFmt formatCode="0.0%" sourceLinked="1"/>
        <c:tickLblPos val="nextTo"/>
        <c:crossAx val="744016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title>
      <c:tx>
        <c:rich>
          <a:bodyPr/>
          <a:lstStyle/>
          <a:p>
            <a:pPr>
              <a:defRPr/>
            </a:pPr>
            <a:r>
              <a:rPr lang="fr-FR"/>
              <a:t>ROS/Sales</a:t>
            </a:r>
            <a:r>
              <a:rPr lang="fr-FR" baseline="0"/>
              <a:t> by sector 2007</a:t>
            </a:r>
            <a:endParaRPr lang="fr-FR"/>
          </a:p>
        </c:rich>
      </c:tx>
    </c:title>
    <c:plotArea>
      <c:layout>
        <c:manualLayout>
          <c:layoutTarget val="inner"/>
          <c:xMode val="edge"/>
          <c:yMode val="edge"/>
          <c:x val="0.22569685039370083"/>
          <c:y val="0.26424795858850958"/>
          <c:w val="0.49206846019247635"/>
          <c:h val="0.55665062700495771"/>
        </c:manualLayout>
      </c:layout>
      <c:scatterChart>
        <c:scatterStyle val="lineMarker"/>
        <c:ser>
          <c:idx val="0"/>
          <c:order val="0"/>
          <c:tx>
            <c:strRef>
              <c:f>'Income statement'!$G$1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>
                  <a:noFill/>
                </a:ln>
              </c:spPr>
            </c:marker>
          </c:dPt>
          <c:xVal>
            <c:numRef>
              <c:f>'Income statement'!$G$2</c:f>
              <c:numCache>
                <c:formatCode>General</c:formatCode>
                <c:ptCount val="1"/>
                <c:pt idx="0">
                  <c:v>8340</c:v>
                </c:pt>
              </c:numCache>
            </c:numRef>
          </c:xVal>
          <c:yVal>
            <c:numRef>
              <c:f>'Income statement'!$G$4</c:f>
              <c:numCache>
                <c:formatCode>0.0%</c:formatCode>
                <c:ptCount val="1"/>
                <c:pt idx="0">
                  <c:v>3.4652278177458036E-2</c:v>
                </c:pt>
              </c:numCache>
            </c:numRef>
          </c:yVal>
        </c:ser>
        <c:ser>
          <c:idx val="1"/>
          <c:order val="1"/>
          <c:tx>
            <c:strRef>
              <c:f>'Income statement'!$H$1</c:f>
              <c:strCache>
                <c:ptCount val="1"/>
                <c:pt idx="0">
                  <c:v>Property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'Income statement'!$H$2</c:f>
              <c:numCache>
                <c:formatCode>General</c:formatCode>
                <c:ptCount val="1"/>
                <c:pt idx="0">
                  <c:v>2075</c:v>
                </c:pt>
              </c:numCache>
            </c:numRef>
          </c:xVal>
          <c:yVal>
            <c:numRef>
              <c:f>'Income statement'!$H$4</c:f>
              <c:numCache>
                <c:formatCode>0.0%</c:formatCode>
                <c:ptCount val="1"/>
                <c:pt idx="0">
                  <c:v>6.1686746987951804E-2</c:v>
                </c:pt>
              </c:numCache>
            </c:numRef>
          </c:yVal>
        </c:ser>
        <c:ser>
          <c:idx val="2"/>
          <c:order val="2"/>
          <c:tx>
            <c:strRef>
              <c:f>'Income statement'!$I$1</c:f>
              <c:strCache>
                <c:ptCount val="1"/>
                <c:pt idx="0">
                  <c:v>Roads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'Income statement'!$I$2</c:f>
              <c:numCache>
                <c:formatCode>General</c:formatCode>
                <c:ptCount val="1"/>
                <c:pt idx="0">
                  <c:v>11673</c:v>
                </c:pt>
              </c:numCache>
            </c:numRef>
          </c:xVal>
          <c:yVal>
            <c:numRef>
              <c:f>'Income statement'!$I$4</c:f>
              <c:numCache>
                <c:formatCode>0.0%</c:formatCode>
                <c:ptCount val="1"/>
                <c:pt idx="0">
                  <c:v>4.1206202347297181E-2</c:v>
                </c:pt>
              </c:numCache>
            </c:numRef>
          </c:yVal>
        </c:ser>
        <c:ser>
          <c:idx val="3"/>
          <c:order val="3"/>
          <c:tx>
            <c:strRef>
              <c:f>'Income statement'!$J$1</c:f>
              <c:strCache>
                <c:ptCount val="1"/>
                <c:pt idx="0">
                  <c:v>Media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'Income statement'!$J$2</c:f>
              <c:numCache>
                <c:formatCode>General</c:formatCode>
                <c:ptCount val="1"/>
                <c:pt idx="0">
                  <c:v>2764</c:v>
                </c:pt>
              </c:numCache>
            </c:numRef>
          </c:xVal>
          <c:yVal>
            <c:numRef>
              <c:f>'Income statement'!$J$4</c:f>
              <c:numCache>
                <c:formatCode>0.0%</c:formatCode>
                <c:ptCount val="1"/>
                <c:pt idx="0">
                  <c:v>8.2489146164978294E-2</c:v>
                </c:pt>
              </c:numCache>
            </c:numRef>
          </c:yVal>
        </c:ser>
        <c:ser>
          <c:idx val="4"/>
          <c:order val="4"/>
          <c:tx>
            <c:strRef>
              <c:f>'Income statement'!$K$1</c:f>
              <c:strCache>
                <c:ptCount val="1"/>
                <c:pt idx="0">
                  <c:v>Telecom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'Income statement'!$K$2</c:f>
              <c:numCache>
                <c:formatCode>General</c:formatCode>
                <c:ptCount val="1"/>
                <c:pt idx="0">
                  <c:v>4796</c:v>
                </c:pt>
              </c:numCache>
            </c:numRef>
          </c:xVal>
          <c:yVal>
            <c:numRef>
              <c:f>'Income statement'!$K$4</c:f>
              <c:numCache>
                <c:formatCode>0.0%</c:formatCode>
                <c:ptCount val="1"/>
                <c:pt idx="0">
                  <c:v>0.10258548790658882</c:v>
                </c:pt>
              </c:numCache>
            </c:numRef>
          </c:yVal>
        </c:ser>
        <c:ser>
          <c:idx val="5"/>
          <c:order val="5"/>
          <c:tx>
            <c:strRef>
              <c:f>'Income statement'!$L$1</c:f>
              <c:strCache>
                <c:ptCount val="1"/>
                <c:pt idx="0">
                  <c:v>Other activities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'Income statement'!$L$2</c:f>
              <c:numCache>
                <c:formatCode>General</c:formatCode>
                <c:ptCount val="1"/>
                <c:pt idx="0">
                  <c:v>462</c:v>
                </c:pt>
              </c:numCache>
            </c:numRef>
          </c:xVal>
          <c:yVal>
            <c:numRef>
              <c:f>'Income statement'!$L$4</c:f>
              <c:numCache>
                <c:formatCode>0.0%</c:formatCode>
                <c:ptCount val="1"/>
                <c:pt idx="0">
                  <c:v>-5.4112554112554112E-2</c:v>
                </c:pt>
              </c:numCache>
            </c:numRef>
          </c:yVal>
        </c:ser>
        <c:axId val="74600448"/>
        <c:axId val="74602752"/>
      </c:scatterChart>
      <c:valAx>
        <c:axId val="746004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Sales</a:t>
                </a:r>
              </a:p>
            </c:rich>
          </c:tx>
        </c:title>
        <c:numFmt formatCode="General" sourceLinked="1"/>
        <c:tickLblPos val="nextTo"/>
        <c:crossAx val="74602752"/>
        <c:crossesAt val="-8"/>
        <c:crossBetween val="midCat"/>
      </c:valAx>
      <c:valAx>
        <c:axId val="7460275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ROS</a:t>
                </a:r>
              </a:p>
            </c:rich>
          </c:tx>
        </c:title>
        <c:numFmt formatCode="0.0%" sourceLinked="1"/>
        <c:tickLblPos val="nextTo"/>
        <c:crossAx val="746004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Operating</a:t>
            </a:r>
            <a:r>
              <a:rPr lang="fr-FR" baseline="0"/>
              <a:t> CF</a:t>
            </a:r>
            <a:endParaRPr lang="fr-FR"/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'Cash flow statement'!$C$5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statement'!$C$6:$C$7</c:f>
              <c:numCache>
                <c:formatCode>General</c:formatCode>
                <c:ptCount val="2"/>
                <c:pt idx="0">
                  <c:v>866</c:v>
                </c:pt>
                <c:pt idx="1">
                  <c:v>291</c:v>
                </c:pt>
              </c:numCache>
            </c:numRef>
          </c:val>
        </c:ser>
        <c:ser>
          <c:idx val="2"/>
          <c:order val="1"/>
          <c:tx>
            <c:strRef>
              <c:f>'Cash flow statement'!$D$5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statement'!$D$6:$D$7</c:f>
              <c:numCache>
                <c:formatCode>General</c:formatCode>
                <c:ptCount val="2"/>
                <c:pt idx="0">
                  <c:v>318</c:v>
                </c:pt>
                <c:pt idx="1">
                  <c:v>125</c:v>
                </c:pt>
              </c:numCache>
            </c:numRef>
          </c:val>
        </c:ser>
        <c:ser>
          <c:idx val="3"/>
          <c:order val="2"/>
          <c:tx>
            <c:strRef>
              <c:f>'Cash flow statement'!$E$5</c:f>
              <c:strCache>
                <c:ptCount val="1"/>
                <c:pt idx="0">
                  <c:v>Roads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statement'!$E$6:$E$7</c:f>
              <c:numCache>
                <c:formatCode>General</c:formatCode>
                <c:ptCount val="2"/>
                <c:pt idx="0">
                  <c:v>1184</c:v>
                </c:pt>
                <c:pt idx="1">
                  <c:v>623</c:v>
                </c:pt>
              </c:numCache>
            </c:numRef>
          </c:val>
        </c:ser>
        <c:ser>
          <c:idx val="4"/>
          <c:order val="3"/>
          <c:tx>
            <c:strRef>
              <c:f>'Cash flow statement'!$F$5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statement'!$F$6:$F$7</c:f>
              <c:numCache>
                <c:formatCode>General</c:formatCode>
                <c:ptCount val="2"/>
                <c:pt idx="0">
                  <c:v>177</c:v>
                </c:pt>
                <c:pt idx="1">
                  <c:v>483</c:v>
                </c:pt>
              </c:numCache>
            </c:numRef>
          </c:val>
        </c:ser>
        <c:ser>
          <c:idx val="5"/>
          <c:order val="4"/>
          <c:tx>
            <c:strRef>
              <c:f>'Cash flow statement'!$G$5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statement'!$G$6:$G$7</c:f>
              <c:numCache>
                <c:formatCode>General</c:formatCode>
                <c:ptCount val="2"/>
                <c:pt idx="0">
                  <c:v>714</c:v>
                </c:pt>
                <c:pt idx="1">
                  <c:v>1159</c:v>
                </c:pt>
              </c:numCache>
            </c:numRef>
          </c:val>
        </c:ser>
        <c:ser>
          <c:idx val="6"/>
          <c:order val="5"/>
          <c:tx>
            <c:strRef>
              <c:f>'Cash flow statement'!$H$5</c:f>
              <c:strCache>
                <c:ptCount val="1"/>
                <c:pt idx="0">
                  <c:v>Other activities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statement'!$H$6:$H$7</c:f>
              <c:numCache>
                <c:formatCode>General</c:formatCode>
                <c:ptCount val="2"/>
                <c:pt idx="0">
                  <c:v>-2</c:v>
                </c:pt>
                <c:pt idx="1">
                  <c:v>33</c:v>
                </c:pt>
              </c:numCache>
            </c:numRef>
          </c:val>
        </c:ser>
        <c:overlap val="100"/>
        <c:axId val="74648192"/>
        <c:axId val="74662272"/>
      </c:barChart>
      <c:catAx>
        <c:axId val="74648192"/>
        <c:scaling>
          <c:orientation val="minMax"/>
        </c:scaling>
        <c:axPos val="b"/>
        <c:numFmt formatCode="General" sourceLinked="1"/>
        <c:tickLblPos val="nextTo"/>
        <c:crossAx val="74662272"/>
        <c:crosses val="autoZero"/>
        <c:auto val="1"/>
        <c:lblAlgn val="ctr"/>
        <c:lblOffset val="100"/>
      </c:catAx>
      <c:valAx>
        <c:axId val="74662272"/>
        <c:scaling>
          <c:orientation val="minMax"/>
        </c:scaling>
        <c:axPos val="l"/>
        <c:majorGridlines/>
        <c:numFmt formatCode="General" sourceLinked="1"/>
        <c:tickLblPos val="nextTo"/>
        <c:crossAx val="746481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Fianacing</a:t>
            </a:r>
            <a:r>
              <a:rPr lang="fr-FR" baseline="0"/>
              <a:t> CF</a:t>
            </a:r>
            <a:endParaRPr lang="fr-FR"/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'Cash flow statement'!$C$5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statement'!$C$13:$C$14</c:f>
              <c:numCache>
                <c:formatCode>General</c:formatCode>
                <c:ptCount val="2"/>
                <c:pt idx="0">
                  <c:v>-381</c:v>
                </c:pt>
                <c:pt idx="1">
                  <c:v>-73</c:v>
                </c:pt>
              </c:numCache>
            </c:numRef>
          </c:val>
        </c:ser>
        <c:ser>
          <c:idx val="2"/>
          <c:order val="1"/>
          <c:tx>
            <c:strRef>
              <c:f>'Cash flow statement'!$D$5</c:f>
              <c:strCache>
                <c:ptCount val="1"/>
                <c:pt idx="0">
                  <c:v>Property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statement'!$D$13:$D$14</c:f>
              <c:numCache>
                <c:formatCode>General</c:formatCode>
                <c:ptCount val="2"/>
                <c:pt idx="0">
                  <c:v>-93</c:v>
                </c:pt>
                <c:pt idx="1">
                  <c:v>-4</c:v>
                </c:pt>
              </c:numCache>
            </c:numRef>
          </c:val>
        </c:ser>
        <c:ser>
          <c:idx val="3"/>
          <c:order val="2"/>
          <c:tx>
            <c:strRef>
              <c:f>'Cash flow statement'!$E$5</c:f>
              <c:strCache>
                <c:ptCount val="1"/>
                <c:pt idx="0">
                  <c:v>Roads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statement'!$E$13:$E$14</c:f>
              <c:numCache>
                <c:formatCode>General</c:formatCode>
                <c:ptCount val="2"/>
                <c:pt idx="0">
                  <c:v>-474</c:v>
                </c:pt>
                <c:pt idx="1">
                  <c:v>-384</c:v>
                </c:pt>
              </c:numCache>
            </c:numRef>
          </c:val>
        </c:ser>
        <c:ser>
          <c:idx val="4"/>
          <c:order val="3"/>
          <c:tx>
            <c:strRef>
              <c:f>'Cash flow statement'!$F$5</c:f>
              <c:strCache>
                <c:ptCount val="1"/>
                <c:pt idx="0">
                  <c:v>Media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statement'!$F$13:$F$14</c:f>
              <c:numCache>
                <c:formatCode>General</c:formatCode>
                <c:ptCount val="2"/>
                <c:pt idx="0">
                  <c:v>-121</c:v>
                </c:pt>
                <c:pt idx="1">
                  <c:v>-79</c:v>
                </c:pt>
              </c:numCache>
            </c:numRef>
          </c:val>
        </c:ser>
        <c:ser>
          <c:idx val="5"/>
          <c:order val="4"/>
          <c:tx>
            <c:strRef>
              <c:f>'Cash flow statement'!$G$5</c:f>
              <c:strCache>
                <c:ptCount val="1"/>
                <c:pt idx="0">
                  <c:v>Telecom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statement'!$G$13:$G$14</c:f>
              <c:numCache>
                <c:formatCode>General</c:formatCode>
                <c:ptCount val="2"/>
                <c:pt idx="0">
                  <c:v>-345</c:v>
                </c:pt>
                <c:pt idx="1">
                  <c:v>-502</c:v>
                </c:pt>
              </c:numCache>
            </c:numRef>
          </c:val>
        </c:ser>
        <c:ser>
          <c:idx val="6"/>
          <c:order val="5"/>
          <c:tx>
            <c:strRef>
              <c:f>'Cash flow statement'!$H$5</c:f>
              <c:strCache>
                <c:ptCount val="1"/>
                <c:pt idx="0">
                  <c:v>Other activities</c:v>
                </c:pt>
              </c:strCache>
            </c:strRef>
          </c:tx>
          <c:cat>
            <c:numRef>
              <c:f>'Cash flow statement'!$A$2:$A$3</c:f>
              <c:numCache>
                <c:formatCode>General</c:formatCode>
                <c:ptCount val="2"/>
                <c:pt idx="0">
                  <c:v>2007</c:v>
                </c:pt>
                <c:pt idx="1">
                  <c:v>2006</c:v>
                </c:pt>
              </c:numCache>
            </c:numRef>
          </c:cat>
          <c:val>
            <c:numRef>
              <c:f>'Cash flow statement'!$H$13:$H$14</c:f>
              <c:numCache>
                <c:formatCode>General</c:formatCode>
                <c:ptCount val="2"/>
                <c:pt idx="0">
                  <c:v>10</c:v>
                </c:pt>
                <c:pt idx="1">
                  <c:v>-41</c:v>
                </c:pt>
              </c:numCache>
            </c:numRef>
          </c:val>
        </c:ser>
        <c:overlap val="100"/>
        <c:axId val="74698752"/>
        <c:axId val="74700288"/>
      </c:barChart>
      <c:catAx>
        <c:axId val="74698752"/>
        <c:scaling>
          <c:orientation val="minMax"/>
        </c:scaling>
        <c:axPos val="b"/>
        <c:numFmt formatCode="General" sourceLinked="1"/>
        <c:tickLblPos val="nextTo"/>
        <c:crossAx val="74700288"/>
        <c:crosses val="autoZero"/>
        <c:auto val="1"/>
        <c:lblAlgn val="ctr"/>
        <c:lblOffset val="100"/>
      </c:catAx>
      <c:valAx>
        <c:axId val="74700288"/>
        <c:scaling>
          <c:orientation val="minMax"/>
        </c:scaling>
        <c:axPos val="l"/>
        <c:majorGridlines/>
        <c:numFmt formatCode="General" sourceLinked="1"/>
        <c:tickLblPos val="nextTo"/>
        <c:crossAx val="74698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Cash flow statement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'Cash flow statement'!$A$27</c:f>
              <c:strCache>
                <c:ptCount val="1"/>
                <c:pt idx="0">
                  <c:v>Operating CF</c:v>
                </c:pt>
              </c:strCache>
            </c:strRef>
          </c:tx>
          <c:cat>
            <c:numRef>
              <c:f>'Cash flow statement'!$B$26:$F$26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'Cash flow statement'!$B$27:$F$27</c:f>
              <c:numCache>
                <c:formatCode>General</c:formatCode>
                <c:ptCount val="5"/>
                <c:pt idx="0">
                  <c:v>2312</c:v>
                </c:pt>
                <c:pt idx="1">
                  <c:v>2690</c:v>
                </c:pt>
                <c:pt idx="2">
                  <c:v>2579</c:v>
                </c:pt>
                <c:pt idx="3">
                  <c:v>3151</c:v>
                </c:pt>
                <c:pt idx="4">
                  <c:v>3519</c:v>
                </c:pt>
              </c:numCache>
            </c:numRef>
          </c:val>
        </c:ser>
        <c:ser>
          <c:idx val="1"/>
          <c:order val="1"/>
          <c:tx>
            <c:strRef>
              <c:f>'Cash flow statement'!$A$28</c:f>
              <c:strCache>
                <c:ptCount val="1"/>
                <c:pt idx="0">
                  <c:v>Investing CF</c:v>
                </c:pt>
              </c:strCache>
            </c:strRef>
          </c:tx>
          <c:cat>
            <c:numRef>
              <c:f>'Cash flow statement'!$B$26:$F$26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'Cash flow statement'!$B$28:$F$28</c:f>
              <c:numCache>
                <c:formatCode>General</c:formatCode>
                <c:ptCount val="5"/>
                <c:pt idx="0">
                  <c:v>-1653</c:v>
                </c:pt>
                <c:pt idx="1">
                  <c:v>-1242</c:v>
                </c:pt>
                <c:pt idx="2">
                  <c:v>-541</c:v>
                </c:pt>
                <c:pt idx="3">
                  <c:v>-4051</c:v>
                </c:pt>
                <c:pt idx="4">
                  <c:v>-3774</c:v>
                </c:pt>
              </c:numCache>
            </c:numRef>
          </c:val>
        </c:ser>
        <c:ser>
          <c:idx val="2"/>
          <c:order val="2"/>
          <c:tx>
            <c:strRef>
              <c:f>'Cash flow statement'!$A$29</c:f>
              <c:strCache>
                <c:ptCount val="1"/>
                <c:pt idx="0">
                  <c:v>Financing debt CF</c:v>
                </c:pt>
              </c:strCache>
            </c:strRef>
          </c:tx>
          <c:cat>
            <c:numRef>
              <c:f>'Cash flow statement'!$B$26:$F$26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'Cash flow statement'!$B$29:$F$29</c:f>
              <c:numCache>
                <c:formatCode>General</c:formatCode>
                <c:ptCount val="5"/>
                <c:pt idx="0">
                  <c:v>558</c:v>
                </c:pt>
                <c:pt idx="1">
                  <c:v>-432</c:v>
                </c:pt>
                <c:pt idx="2">
                  <c:v>-27</c:v>
                </c:pt>
                <c:pt idx="3">
                  <c:v>2128</c:v>
                </c:pt>
                <c:pt idx="4">
                  <c:v>-212</c:v>
                </c:pt>
              </c:numCache>
            </c:numRef>
          </c:val>
        </c:ser>
        <c:ser>
          <c:idx val="3"/>
          <c:order val="3"/>
          <c:tx>
            <c:strRef>
              <c:f>'Cash flow statement'!$A$30</c:f>
              <c:strCache>
                <c:ptCount val="1"/>
                <c:pt idx="0">
                  <c:v>Financing equity CF</c:v>
                </c:pt>
              </c:strCache>
            </c:strRef>
          </c:tx>
          <c:cat>
            <c:numRef>
              <c:f>'Cash flow statement'!$B$26:$F$26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'Cash flow statement'!$B$30:$F$30</c:f>
              <c:numCache>
                <c:formatCode>General</c:formatCode>
                <c:ptCount val="5"/>
                <c:pt idx="0">
                  <c:v>-461</c:v>
                </c:pt>
                <c:pt idx="1">
                  <c:v>-407</c:v>
                </c:pt>
                <c:pt idx="2">
                  <c:v>-2070</c:v>
                </c:pt>
                <c:pt idx="3">
                  <c:v>-609</c:v>
                </c:pt>
                <c:pt idx="4">
                  <c:v>-132</c:v>
                </c:pt>
              </c:numCache>
            </c:numRef>
          </c:val>
        </c:ser>
        <c:overlap val="100"/>
        <c:axId val="74760960"/>
        <c:axId val="74762496"/>
      </c:barChart>
      <c:lineChart>
        <c:grouping val="standard"/>
        <c:ser>
          <c:idx val="4"/>
          <c:order val="4"/>
          <c:tx>
            <c:strRef>
              <c:f>'Cash flow statement'!$A$31</c:f>
              <c:strCache>
                <c:ptCount val="1"/>
                <c:pt idx="0">
                  <c:v>Total CF</c:v>
                </c:pt>
              </c:strCache>
            </c:strRef>
          </c:tx>
          <c:cat>
            <c:numRef>
              <c:f>'Cash flow statement'!$B$26:$F$26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'Cash flow statement'!$B$31:$F$31</c:f>
              <c:numCache>
                <c:formatCode>General</c:formatCode>
                <c:ptCount val="5"/>
                <c:pt idx="0">
                  <c:v>756</c:v>
                </c:pt>
                <c:pt idx="1">
                  <c:v>609</c:v>
                </c:pt>
                <c:pt idx="2">
                  <c:v>-59</c:v>
                </c:pt>
                <c:pt idx="3">
                  <c:v>619</c:v>
                </c:pt>
                <c:pt idx="4">
                  <c:v>-599</c:v>
                </c:pt>
              </c:numCache>
            </c:numRef>
          </c:val>
        </c:ser>
        <c:marker val="1"/>
        <c:axId val="74760960"/>
        <c:axId val="74762496"/>
      </c:lineChart>
      <c:catAx>
        <c:axId val="74760960"/>
        <c:scaling>
          <c:orientation val="minMax"/>
        </c:scaling>
        <c:axPos val="b"/>
        <c:numFmt formatCode="General" sourceLinked="1"/>
        <c:tickLblPos val="nextTo"/>
        <c:crossAx val="74762496"/>
        <c:crosses val="autoZero"/>
        <c:auto val="1"/>
        <c:lblAlgn val="ctr"/>
        <c:lblOffset val="100"/>
      </c:catAx>
      <c:valAx>
        <c:axId val="74762496"/>
        <c:scaling>
          <c:orientation val="minMax"/>
        </c:scaling>
        <c:axPos val="l"/>
        <c:majorGridlines/>
        <c:numFmt formatCode="General" sourceLinked="1"/>
        <c:tickLblPos val="nextTo"/>
        <c:crossAx val="74760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457199</xdr:colOff>
      <xdr:row>6</xdr:row>
      <xdr:rowOff>190499</xdr:rowOff>
    </xdr:from>
    <xdr:to>
      <xdr:col>13</xdr:col>
      <xdr:colOff>361949</xdr:colOff>
      <xdr:row>23</xdr:row>
      <xdr:rowOff>142874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41</xdr:row>
      <xdr:rowOff>9525</xdr:rowOff>
    </xdr:from>
    <xdr:to>
      <xdr:col>13</xdr:col>
      <xdr:colOff>361950</xdr:colOff>
      <xdr:row>57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457200</xdr:colOff>
      <xdr:row>24</xdr:row>
      <xdr:rowOff>28575</xdr:rowOff>
    </xdr:from>
    <xdr:to>
      <xdr:col>13</xdr:col>
      <xdr:colOff>361950</xdr:colOff>
      <xdr:row>40</xdr:row>
      <xdr:rowOff>161925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19</xdr:row>
      <xdr:rowOff>47625</xdr:rowOff>
    </xdr:from>
    <xdr:to>
      <xdr:col>4</xdr:col>
      <xdr:colOff>542925</xdr:colOff>
      <xdr:row>33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24</xdr:row>
      <xdr:rowOff>133350</xdr:rowOff>
    </xdr:from>
    <xdr:to>
      <xdr:col>11</xdr:col>
      <xdr:colOff>514350</xdr:colOff>
      <xdr:row>39</xdr:row>
      <xdr:rowOff>19050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9</xdr:row>
      <xdr:rowOff>114300</xdr:rowOff>
    </xdr:from>
    <xdr:to>
      <xdr:col>11</xdr:col>
      <xdr:colOff>457200</xdr:colOff>
      <xdr:row>24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114300</xdr:rowOff>
    </xdr:from>
    <xdr:to>
      <xdr:col>13</xdr:col>
      <xdr:colOff>238125</xdr:colOff>
      <xdr:row>17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1200150</xdr:colOff>
      <xdr:row>0</xdr:row>
      <xdr:rowOff>76200</xdr:rowOff>
    </xdr:from>
    <xdr:to>
      <xdr:col>6</xdr:col>
      <xdr:colOff>657225</xdr:colOff>
      <xdr:row>17</xdr:row>
      <xdr:rowOff>152400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1257299</xdr:colOff>
      <xdr:row>18</xdr:row>
      <xdr:rowOff>85725</xdr:rowOff>
    </xdr:from>
    <xdr:to>
      <xdr:col>8</xdr:col>
      <xdr:colOff>371475</xdr:colOff>
      <xdr:row>37</xdr:row>
      <xdr:rowOff>19051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123825</xdr:rowOff>
    </xdr:from>
    <xdr:to>
      <xdr:col>6</xdr:col>
      <xdr:colOff>542925</xdr:colOff>
      <xdr:row>15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0</xdr:row>
      <xdr:rowOff>123825</xdr:rowOff>
    </xdr:from>
    <xdr:to>
      <xdr:col>12</xdr:col>
      <xdr:colOff>685800</xdr:colOff>
      <xdr:row>15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31</xdr:row>
      <xdr:rowOff>28575</xdr:rowOff>
    </xdr:from>
    <xdr:to>
      <xdr:col>6</xdr:col>
      <xdr:colOff>581025</xdr:colOff>
      <xdr:row>45</xdr:row>
      <xdr:rowOff>104775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15</xdr:row>
      <xdr:rowOff>161925</xdr:rowOff>
    </xdr:from>
    <xdr:to>
      <xdr:col>6</xdr:col>
      <xdr:colOff>581025</xdr:colOff>
      <xdr:row>30</xdr:row>
      <xdr:rowOff>47625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714375</xdr:colOff>
      <xdr:row>15</xdr:row>
      <xdr:rowOff>142875</xdr:rowOff>
    </xdr:from>
    <xdr:to>
      <xdr:col>12</xdr:col>
      <xdr:colOff>714375</xdr:colOff>
      <xdr:row>30</xdr:row>
      <xdr:rowOff>28575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76200</xdr:colOff>
      <xdr:row>62</xdr:row>
      <xdr:rowOff>66675</xdr:rowOff>
    </xdr:from>
    <xdr:to>
      <xdr:col>13</xdr:col>
      <xdr:colOff>76200</xdr:colOff>
      <xdr:row>76</xdr:row>
      <xdr:rowOff>142875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581025</xdr:colOff>
      <xdr:row>62</xdr:row>
      <xdr:rowOff>9525</xdr:rowOff>
    </xdr:from>
    <xdr:to>
      <xdr:col>6</xdr:col>
      <xdr:colOff>581025</xdr:colOff>
      <xdr:row>76</xdr:row>
      <xdr:rowOff>85725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723900</xdr:colOff>
      <xdr:row>31</xdr:row>
      <xdr:rowOff>9525</xdr:rowOff>
    </xdr:from>
    <xdr:to>
      <xdr:col>12</xdr:col>
      <xdr:colOff>723900</xdr:colOff>
      <xdr:row>45</xdr:row>
      <xdr:rowOff>85725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390525</xdr:colOff>
      <xdr:row>47</xdr:row>
      <xdr:rowOff>104775</xdr:rowOff>
    </xdr:from>
    <xdr:to>
      <xdr:col>7</xdr:col>
      <xdr:colOff>142875</xdr:colOff>
      <xdr:row>61</xdr:row>
      <xdr:rowOff>180975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24849</xdr:colOff>
      <xdr:row>53</xdr:row>
      <xdr:rowOff>16565</xdr:rowOff>
    </xdr:from>
    <xdr:to>
      <xdr:col>13</xdr:col>
      <xdr:colOff>140805</xdr:colOff>
      <xdr:row>67</xdr:row>
      <xdr:rowOff>91108</xdr:rowOff>
    </xdr:to>
    <xdr:graphicFrame macro="">
      <xdr:nvGraphicFramePr>
        <xdr:cNvPr id="2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6"/>
  <sheetViews>
    <sheetView tabSelected="1" workbookViewId="0">
      <selection activeCell="H39" sqref="H39"/>
    </sheetView>
  </sheetViews>
  <sheetFormatPr baseColWidth="10" defaultColWidth="11.42578125" defaultRowHeight="15"/>
  <cols>
    <col min="1" max="1" width="3.7109375" style="93" customWidth="1"/>
    <col min="2" max="2" width="33.28515625" style="93" customWidth="1"/>
    <col min="3" max="3" width="12.42578125" style="93" customWidth="1"/>
    <col min="4" max="4" width="16.5703125" style="93" bestFit="1" customWidth="1"/>
    <col min="5" max="5" width="17.28515625" style="93" customWidth="1"/>
    <col min="6" max="6" width="11.28515625" style="93" customWidth="1"/>
    <col min="7" max="7" width="31.28515625" style="93" customWidth="1"/>
    <col min="8" max="8" width="12.28515625" style="93" bestFit="1" customWidth="1"/>
    <col min="9" max="10" width="11.42578125" style="93"/>
    <col min="11" max="11" width="40.7109375" style="93" customWidth="1"/>
    <col min="12" max="16384" width="11.42578125" style="93"/>
  </cols>
  <sheetData>
    <row r="2" spans="1:13">
      <c r="B2" s="114" t="s">
        <v>79</v>
      </c>
      <c r="C2" s="115">
        <v>39447</v>
      </c>
      <c r="D2" s="116">
        <v>39082</v>
      </c>
      <c r="E2" s="117"/>
      <c r="G2" s="114" t="s">
        <v>79</v>
      </c>
      <c r="H2" s="115">
        <v>39447</v>
      </c>
      <c r="I2" s="116">
        <v>39082</v>
      </c>
      <c r="K2" s="114" t="s">
        <v>79</v>
      </c>
      <c r="L2" s="115">
        <v>39447</v>
      </c>
      <c r="M2" s="116">
        <v>39082</v>
      </c>
    </row>
    <row r="3" spans="1:13">
      <c r="B3" s="118" t="s">
        <v>80</v>
      </c>
      <c r="C3" s="119">
        <f>H18</f>
        <v>3386</v>
      </c>
      <c r="D3" s="120">
        <f>I18</f>
        <v>3776</v>
      </c>
      <c r="E3" s="121"/>
      <c r="G3" s="71" t="s">
        <v>81</v>
      </c>
      <c r="H3" s="122">
        <v>5564</v>
      </c>
      <c r="I3" s="123">
        <v>5039</v>
      </c>
      <c r="K3" s="124" t="s">
        <v>82</v>
      </c>
      <c r="L3" s="125">
        <v>8205</v>
      </c>
      <c r="M3" s="126">
        <v>6595</v>
      </c>
    </row>
    <row r="4" spans="1:13">
      <c r="B4" s="71" t="s">
        <v>83</v>
      </c>
      <c r="C4" s="121">
        <f>H11+H12+H14+H17</f>
        <v>9640</v>
      </c>
      <c r="D4" s="123">
        <f>I11+I12+I14+I17</f>
        <v>8577</v>
      </c>
      <c r="E4" s="121"/>
      <c r="G4" s="71" t="s">
        <v>84</v>
      </c>
      <c r="H4" s="122">
        <v>1073</v>
      </c>
      <c r="I4" s="123">
        <v>1022</v>
      </c>
      <c r="K4" s="71" t="s">
        <v>85</v>
      </c>
      <c r="L4" s="121">
        <v>7067</v>
      </c>
      <c r="M4" s="123">
        <v>6844</v>
      </c>
    </row>
    <row r="5" spans="1:13">
      <c r="A5" s="127"/>
      <c r="B5" s="71" t="s">
        <v>86</v>
      </c>
      <c r="C5" s="121">
        <f>H10</f>
        <v>2763</v>
      </c>
      <c r="D5" s="123">
        <f>I10</f>
        <v>2298</v>
      </c>
      <c r="E5" s="121"/>
      <c r="G5" s="71" t="s">
        <v>87</v>
      </c>
      <c r="H5" s="122">
        <v>5123</v>
      </c>
      <c r="I5" s="123">
        <v>4781</v>
      </c>
      <c r="J5" s="128"/>
      <c r="K5" s="71" t="s">
        <v>88</v>
      </c>
      <c r="L5" s="121">
        <v>1493</v>
      </c>
      <c r="M5" s="123">
        <v>1441</v>
      </c>
    </row>
    <row r="6" spans="1:13">
      <c r="A6" s="129"/>
      <c r="B6" s="71" t="s">
        <v>89</v>
      </c>
      <c r="C6" s="130">
        <v>0.38</v>
      </c>
      <c r="D6" s="131">
        <v>0.28999999999999998</v>
      </c>
      <c r="E6" s="121"/>
      <c r="G6" s="71" t="s">
        <v>90</v>
      </c>
      <c r="H6" s="122">
        <v>4393</v>
      </c>
      <c r="I6" s="123">
        <v>2940</v>
      </c>
      <c r="J6" s="128"/>
      <c r="K6" s="71" t="s">
        <v>91</v>
      </c>
      <c r="L6" s="130">
        <v>84</v>
      </c>
      <c r="M6" s="131">
        <v>75</v>
      </c>
    </row>
    <row r="7" spans="1:13">
      <c r="B7" s="132" t="s">
        <v>92</v>
      </c>
      <c r="C7" s="133">
        <f>H9</f>
        <v>17601</v>
      </c>
      <c r="D7" s="134">
        <f>I9</f>
        <v>15085</v>
      </c>
      <c r="E7" s="121"/>
      <c r="G7" s="71" t="s">
        <v>93</v>
      </c>
      <c r="H7" s="122">
        <v>1223</v>
      </c>
      <c r="I7" s="123">
        <v>1087</v>
      </c>
      <c r="K7" s="124" t="s">
        <v>94</v>
      </c>
      <c r="L7" s="125">
        <f>SUM(L4:L6)</f>
        <v>8644</v>
      </c>
      <c r="M7" s="125">
        <f>SUM(M4:M6)</f>
        <v>8360</v>
      </c>
    </row>
    <row r="8" spans="1:13">
      <c r="B8" s="135" t="s">
        <v>60</v>
      </c>
      <c r="C8" s="136">
        <f>SUM(C3:C7)</f>
        <v>33390.379999999997</v>
      </c>
      <c r="D8" s="137">
        <f>SUM(D3:D7)</f>
        <v>29736.29</v>
      </c>
      <c r="E8" s="136"/>
      <c r="G8" s="132" t="s">
        <v>95</v>
      </c>
      <c r="H8" s="138">
        <v>225</v>
      </c>
      <c r="I8" s="139">
        <v>216</v>
      </c>
      <c r="K8" s="71" t="s">
        <v>96</v>
      </c>
      <c r="L8" s="130">
        <v>1419</v>
      </c>
      <c r="M8" s="131">
        <v>958</v>
      </c>
    </row>
    <row r="9" spans="1:13">
      <c r="B9" s="71"/>
      <c r="D9" s="123"/>
      <c r="E9" s="121"/>
      <c r="G9" s="135" t="s">
        <v>97</v>
      </c>
      <c r="H9" s="140">
        <f>SUM(H3:H8)</f>
        <v>17601</v>
      </c>
      <c r="I9" s="137">
        <f>SUM(I3:I8)</f>
        <v>15085</v>
      </c>
      <c r="K9" s="71" t="s">
        <v>98</v>
      </c>
      <c r="L9" s="130">
        <v>328</v>
      </c>
      <c r="M9" s="131">
        <v>867</v>
      </c>
    </row>
    <row r="10" spans="1:13">
      <c r="A10" s="141"/>
      <c r="B10" s="71" t="s">
        <v>99</v>
      </c>
      <c r="C10" s="121">
        <f>L10+L11</f>
        <v>7665</v>
      </c>
      <c r="D10" s="123">
        <f>M10+M11</f>
        <v>6888</v>
      </c>
      <c r="E10" s="121"/>
      <c r="G10" s="71" t="s">
        <v>100</v>
      </c>
      <c r="H10" s="122">
        <v>2763</v>
      </c>
      <c r="I10" s="123">
        <v>2298</v>
      </c>
      <c r="J10" s="142"/>
      <c r="K10" s="71" t="s">
        <v>101</v>
      </c>
      <c r="L10" s="130">
        <v>223</v>
      </c>
      <c r="M10" s="131">
        <v>144</v>
      </c>
    </row>
    <row r="11" spans="1:13">
      <c r="B11" s="71" t="s">
        <v>102</v>
      </c>
      <c r="C11" s="130">
        <f>L8</f>
        <v>1419</v>
      </c>
      <c r="D11" s="131">
        <f>M8</f>
        <v>958</v>
      </c>
      <c r="E11" s="121"/>
      <c r="F11" s="127"/>
      <c r="G11" s="71" t="s">
        <v>103</v>
      </c>
      <c r="H11" s="93">
        <v>363</v>
      </c>
      <c r="I11" s="131">
        <v>333</v>
      </c>
      <c r="J11" s="142"/>
      <c r="K11" s="71" t="s">
        <v>104</v>
      </c>
      <c r="L11" s="121">
        <v>7442</v>
      </c>
      <c r="M11" s="123">
        <v>6744</v>
      </c>
    </row>
    <row r="12" spans="1:13">
      <c r="A12" s="128"/>
      <c r="B12" s="71" t="s">
        <v>105</v>
      </c>
      <c r="C12" s="121">
        <f>L5+L6+L12</f>
        <v>2174</v>
      </c>
      <c r="D12" s="123">
        <f>M5+M6+M12</f>
        <v>2040</v>
      </c>
      <c r="E12" s="121"/>
      <c r="F12" s="127"/>
      <c r="G12" s="71" t="s">
        <v>106</v>
      </c>
      <c r="H12" s="122">
        <v>6911</v>
      </c>
      <c r="I12" s="123">
        <v>6252</v>
      </c>
      <c r="J12" s="128"/>
      <c r="K12" s="71" t="s">
        <v>107</v>
      </c>
      <c r="L12" s="130">
        <v>597</v>
      </c>
      <c r="M12" s="131">
        <v>524</v>
      </c>
    </row>
    <row r="13" spans="1:13">
      <c r="A13" s="128"/>
      <c r="B13" s="71" t="s">
        <v>108</v>
      </c>
      <c r="C13" s="121">
        <f>328+276</f>
        <v>604</v>
      </c>
      <c r="D13" s="121">
        <f>867+247</f>
        <v>1114</v>
      </c>
      <c r="E13" s="121"/>
      <c r="F13" s="127"/>
      <c r="G13" s="71"/>
      <c r="H13" s="122"/>
      <c r="I13" s="123"/>
      <c r="J13" s="128"/>
      <c r="K13" s="71"/>
      <c r="L13" s="130"/>
      <c r="M13" s="131"/>
    </row>
    <row r="14" spans="1:13">
      <c r="B14" s="71" t="s">
        <v>109</v>
      </c>
      <c r="C14" s="121">
        <f>L4</f>
        <v>7067</v>
      </c>
      <c r="D14" s="123">
        <f>M4</f>
        <v>6844</v>
      </c>
      <c r="E14" s="121"/>
      <c r="F14" s="127"/>
      <c r="G14" s="71" t="s">
        <v>110</v>
      </c>
      <c r="H14" s="93">
        <v>81</v>
      </c>
      <c r="I14" s="131">
        <v>40</v>
      </c>
      <c r="K14" s="71" t="s">
        <v>111</v>
      </c>
      <c r="L14" s="121">
        <v>6268</v>
      </c>
      <c r="M14" s="123">
        <v>5316</v>
      </c>
    </row>
    <row r="15" spans="1:13">
      <c r="B15" s="71" t="s">
        <v>112</v>
      </c>
      <c r="C15" s="121">
        <f>L14</f>
        <v>6268</v>
      </c>
      <c r="D15" s="123">
        <f>M14</f>
        <v>5316</v>
      </c>
      <c r="E15" s="121"/>
      <c r="F15" s="127"/>
      <c r="G15" s="71"/>
      <c r="I15" s="131"/>
      <c r="K15" s="71"/>
      <c r="L15" s="121"/>
      <c r="M15" s="123"/>
    </row>
    <row r="16" spans="1:13">
      <c r="B16" s="71" t="s">
        <v>113</v>
      </c>
      <c r="C16" s="121">
        <f>L18+L19</f>
        <v>26</v>
      </c>
      <c r="D16" s="123">
        <f>M18+M19</f>
        <v>10</v>
      </c>
      <c r="E16" s="121"/>
      <c r="F16" s="127"/>
      <c r="G16" s="71"/>
      <c r="I16" s="131"/>
      <c r="K16" s="71"/>
      <c r="L16" s="121"/>
      <c r="M16" s="123"/>
    </row>
    <row r="17" spans="2:13">
      <c r="B17" s="132" t="s">
        <v>38</v>
      </c>
      <c r="C17" s="138">
        <f>L3</f>
        <v>8205</v>
      </c>
      <c r="D17" s="139">
        <f>M3</f>
        <v>6595</v>
      </c>
      <c r="E17" s="121"/>
      <c r="F17" s="127"/>
      <c r="G17" s="71" t="s">
        <v>114</v>
      </c>
      <c r="H17" s="122">
        <v>2285</v>
      </c>
      <c r="I17" s="123">
        <v>1952</v>
      </c>
      <c r="K17" s="71" t="s">
        <v>115</v>
      </c>
      <c r="L17" s="130">
        <v>276</v>
      </c>
      <c r="M17" s="131">
        <v>247</v>
      </c>
    </row>
    <row r="18" spans="2:13">
      <c r="B18" s="99" t="s">
        <v>116</v>
      </c>
      <c r="C18" s="143">
        <f>SUM(C9:C17)</f>
        <v>33428</v>
      </c>
      <c r="D18" s="144">
        <f>SUM(D9:D17)</f>
        <v>29765</v>
      </c>
      <c r="E18" s="136"/>
      <c r="G18" s="71" t="s">
        <v>117</v>
      </c>
      <c r="H18" s="122">
        <v>3386</v>
      </c>
      <c r="I18" s="123">
        <v>3776</v>
      </c>
      <c r="K18" s="71" t="s">
        <v>118</v>
      </c>
      <c r="L18" s="130">
        <v>12</v>
      </c>
      <c r="M18" s="131">
        <v>5</v>
      </c>
    </row>
    <row r="19" spans="2:13">
      <c r="F19" s="129"/>
      <c r="G19" s="71" t="s">
        <v>118</v>
      </c>
      <c r="H19" s="93">
        <v>9</v>
      </c>
      <c r="I19" s="131">
        <v>11</v>
      </c>
      <c r="K19" s="71" t="s">
        <v>119</v>
      </c>
      <c r="L19" s="130">
        <v>14</v>
      </c>
      <c r="M19" s="131">
        <v>5</v>
      </c>
    </row>
    <row r="20" spans="2:13">
      <c r="F20" s="129"/>
      <c r="G20" s="132" t="s">
        <v>120</v>
      </c>
      <c r="H20" s="138">
        <v>29</v>
      </c>
      <c r="I20" s="139">
        <v>18</v>
      </c>
      <c r="K20" s="124" t="s">
        <v>121</v>
      </c>
      <c r="L20" s="125">
        <f>SUM(L8:L19)</f>
        <v>16579</v>
      </c>
      <c r="M20" s="125">
        <f>SUM(M8:M19)</f>
        <v>14810</v>
      </c>
    </row>
    <row r="21" spans="2:13">
      <c r="B21" s="93" t="s">
        <v>122</v>
      </c>
      <c r="C21" s="93">
        <f>C14/C17</f>
        <v>0.8613040828762949</v>
      </c>
      <c r="D21" s="93">
        <f>D14/D17</f>
        <v>1.0377558756633813</v>
      </c>
      <c r="G21" s="135" t="s">
        <v>123</v>
      </c>
      <c r="H21" s="140">
        <f>SUM(H10:H20)</f>
        <v>15827</v>
      </c>
      <c r="I21" s="137">
        <f>SUM(I10:I20)</f>
        <v>14680</v>
      </c>
      <c r="K21" s="71"/>
      <c r="L21" s="130"/>
      <c r="M21" s="131"/>
    </row>
    <row r="22" spans="2:13">
      <c r="G22" s="132" t="s">
        <v>124</v>
      </c>
      <c r="H22" s="138"/>
      <c r="I22" s="139"/>
      <c r="K22" s="124" t="s">
        <v>125</v>
      </c>
      <c r="L22" s="125">
        <f>L20+L7+L3</f>
        <v>33428</v>
      </c>
      <c r="M22" s="125">
        <f>M20+M7+M3</f>
        <v>29765</v>
      </c>
    </row>
    <row r="23" spans="2:13">
      <c r="G23" s="76" t="s">
        <v>126</v>
      </c>
      <c r="H23" s="145">
        <f>H9+H21</f>
        <v>33428</v>
      </c>
      <c r="I23" s="146">
        <f>I9+I21</f>
        <v>29765</v>
      </c>
      <c r="K23" s="76" t="s">
        <v>127</v>
      </c>
      <c r="L23" s="147"/>
      <c r="M23" s="148"/>
    </row>
    <row r="25" spans="2:13">
      <c r="B25" s="149" t="s">
        <v>51</v>
      </c>
      <c r="C25" s="150">
        <v>37986</v>
      </c>
      <c r="D25" s="150">
        <v>38352</v>
      </c>
      <c r="E25" s="150">
        <v>38717</v>
      </c>
      <c r="F25" s="150">
        <v>39082</v>
      </c>
      <c r="G25" s="150">
        <v>39447</v>
      </c>
    </row>
    <row r="26" spans="2:13">
      <c r="B26" s="93" t="s">
        <v>62</v>
      </c>
      <c r="C26" s="25">
        <f>C42</f>
        <v>13086</v>
      </c>
      <c r="D26" s="25">
        <f t="shared" ref="D26:E26" si="0">D42</f>
        <v>14112</v>
      </c>
      <c r="E26" s="25">
        <f t="shared" si="0"/>
        <v>12590</v>
      </c>
      <c r="F26" s="122">
        <f>I21</f>
        <v>14680</v>
      </c>
      <c r="G26" s="122">
        <f>H21</f>
        <v>15827</v>
      </c>
    </row>
    <row r="27" spans="2:13">
      <c r="B27" s="138" t="s">
        <v>128</v>
      </c>
      <c r="C27" s="138">
        <f>C47</f>
        <v>11003</v>
      </c>
      <c r="D27" s="138">
        <f t="shared" ref="D27:E27" si="1">D47</f>
        <v>12988</v>
      </c>
      <c r="E27" s="138">
        <f t="shared" si="1"/>
        <v>12612</v>
      </c>
      <c r="F27" s="133">
        <f>M20</f>
        <v>14810</v>
      </c>
      <c r="G27" s="138">
        <f>L20</f>
        <v>16579</v>
      </c>
    </row>
    <row r="28" spans="2:13">
      <c r="B28" s="93" t="s">
        <v>51</v>
      </c>
      <c r="C28" s="151">
        <f>C26/C27</f>
        <v>1.1893120058165956</v>
      </c>
      <c r="D28" s="151">
        <f t="shared" ref="D28:G28" si="2">D26/D27</f>
        <v>1.0865414228518633</v>
      </c>
      <c r="E28" s="151">
        <f t="shared" si="2"/>
        <v>0.99825562955915004</v>
      </c>
      <c r="F28" s="151">
        <f t="shared" si="2"/>
        <v>0.9912221471978393</v>
      </c>
      <c r="G28" s="151">
        <f t="shared" si="2"/>
        <v>0.95464141383678147</v>
      </c>
      <c r="H28" s="151">
        <f>AVERAGE(C28:G28)</f>
        <v>1.043994523852446</v>
      </c>
    </row>
    <row r="30" spans="2:13">
      <c r="B30" s="152" t="s">
        <v>129</v>
      </c>
      <c r="C30" s="153">
        <v>2003</v>
      </c>
      <c r="D30" s="153">
        <v>2004</v>
      </c>
      <c r="E30" s="153">
        <v>2005</v>
      </c>
      <c r="F30" s="153">
        <v>2006</v>
      </c>
      <c r="G30" s="153">
        <v>2007</v>
      </c>
    </row>
    <row r="31" spans="2:13">
      <c r="B31" s="131" t="s">
        <v>130</v>
      </c>
      <c r="C31" s="121">
        <f>C45</f>
        <v>5160</v>
      </c>
      <c r="D31" s="121">
        <f t="shared" ref="D31:E31" si="3">D45</f>
        <v>4648</v>
      </c>
      <c r="E31" s="121">
        <f t="shared" si="3"/>
        <v>4721</v>
      </c>
      <c r="F31" s="121">
        <f>D14</f>
        <v>6844</v>
      </c>
      <c r="G31" s="121">
        <f>C14</f>
        <v>7067</v>
      </c>
    </row>
    <row r="32" spans="2:13">
      <c r="B32" s="139" t="s">
        <v>38</v>
      </c>
      <c r="C32" s="138">
        <f>C48</f>
        <v>6192</v>
      </c>
      <c r="D32" s="138">
        <f t="shared" ref="D32:E32" si="4">D48</f>
        <v>5087</v>
      </c>
      <c r="E32" s="138">
        <f t="shared" si="4"/>
        <v>5561</v>
      </c>
      <c r="F32" s="138">
        <f>D17</f>
        <v>6595</v>
      </c>
      <c r="G32" s="138">
        <f>C17</f>
        <v>8205</v>
      </c>
    </row>
    <row r="33" spans="2:8">
      <c r="B33" s="152" t="s">
        <v>129</v>
      </c>
      <c r="C33" s="154">
        <f>C31/C32</f>
        <v>0.83333333333333337</v>
      </c>
      <c r="D33" s="154">
        <f t="shared" ref="D33:G33" si="5">D31/D32</f>
        <v>0.91370159229408299</v>
      </c>
      <c r="E33" s="154">
        <f t="shared" si="5"/>
        <v>0.84894803092968896</v>
      </c>
      <c r="F33" s="154">
        <f>F31/F32</f>
        <v>1.0377558756633813</v>
      </c>
      <c r="G33" s="154">
        <f t="shared" si="5"/>
        <v>0.8613040828762949</v>
      </c>
      <c r="H33" s="151">
        <f>AVERAGE(C33:G33)</f>
        <v>0.89900858301935627</v>
      </c>
    </row>
    <row r="34" spans="2:8">
      <c r="B34" s="130"/>
      <c r="C34" s="154"/>
      <c r="D34" s="154"/>
      <c r="E34" s="154"/>
      <c r="F34" s="154"/>
      <c r="G34" s="154"/>
    </row>
    <row r="35" spans="2:8">
      <c r="B35" s="155" t="s">
        <v>131</v>
      </c>
      <c r="C35" s="156">
        <v>2003</v>
      </c>
      <c r="D35" s="156">
        <v>2004</v>
      </c>
      <c r="E35" s="156">
        <v>2005</v>
      </c>
      <c r="F35" s="156">
        <v>2006</v>
      </c>
      <c r="G35" s="156">
        <v>2007</v>
      </c>
    </row>
    <row r="36" spans="2:8">
      <c r="B36" s="131" t="s">
        <v>132</v>
      </c>
      <c r="C36" s="130">
        <f t="shared" ref="C36:G37" si="6">C31</f>
        <v>5160</v>
      </c>
      <c r="D36" s="130">
        <f t="shared" si="6"/>
        <v>4648</v>
      </c>
      <c r="E36" s="130">
        <f t="shared" si="6"/>
        <v>4721</v>
      </c>
      <c r="F36" s="130">
        <f t="shared" si="6"/>
        <v>6844</v>
      </c>
      <c r="G36" s="130">
        <f t="shared" si="6"/>
        <v>7067</v>
      </c>
    </row>
    <row r="37" spans="2:8">
      <c r="B37" s="131" t="s">
        <v>38</v>
      </c>
      <c r="C37" s="130">
        <f t="shared" si="6"/>
        <v>6192</v>
      </c>
      <c r="D37" s="130">
        <f t="shared" si="6"/>
        <v>5087</v>
      </c>
      <c r="E37" s="130">
        <f t="shared" si="6"/>
        <v>5561</v>
      </c>
      <c r="F37" s="130">
        <f t="shared" si="6"/>
        <v>6595</v>
      </c>
      <c r="G37" s="130">
        <f t="shared" si="6"/>
        <v>8205</v>
      </c>
    </row>
    <row r="38" spans="2:8">
      <c r="B38" s="139" t="s">
        <v>133</v>
      </c>
      <c r="C38" s="133">
        <f>C43</f>
        <v>11983</v>
      </c>
      <c r="D38" s="133">
        <f>D43</f>
        <v>10753</v>
      </c>
      <c r="E38" s="133">
        <f>E43</f>
        <v>11444</v>
      </c>
      <c r="F38" s="133">
        <f>D7</f>
        <v>15085</v>
      </c>
      <c r="G38" s="133">
        <f>C7</f>
        <v>17601</v>
      </c>
    </row>
    <row r="39" spans="2:8">
      <c r="B39" s="155" t="s">
        <v>131</v>
      </c>
      <c r="C39" s="154">
        <f>(C36+C37)/C38</f>
        <v>0.94734206792956688</v>
      </c>
      <c r="D39" s="154">
        <f>(D36+D37)/D38</f>
        <v>0.90532874546638142</v>
      </c>
      <c r="E39" s="154">
        <f>(E36+E37)/E38</f>
        <v>0.89846207619713392</v>
      </c>
      <c r="F39" s="154">
        <f>(F36+F37)/F38</f>
        <v>0.89088498508452107</v>
      </c>
      <c r="G39" s="154">
        <f>(G36+G37)/G38</f>
        <v>0.86767797284245218</v>
      </c>
      <c r="H39" s="151">
        <f>AVERAGE(C39:G39)</f>
        <v>0.9019391695040111</v>
      </c>
    </row>
    <row r="40" spans="2:8" ht="15.75" thickBot="1"/>
    <row r="41" spans="2:8">
      <c r="B41" s="157" t="s">
        <v>134</v>
      </c>
      <c r="C41" s="158">
        <v>2003</v>
      </c>
      <c r="D41" s="158">
        <v>2004</v>
      </c>
      <c r="E41" s="158">
        <v>2005</v>
      </c>
      <c r="F41" s="158"/>
      <c r="G41" s="159"/>
    </row>
    <row r="42" spans="2:8">
      <c r="B42" s="160" t="s">
        <v>135</v>
      </c>
      <c r="C42" s="130">
        <v>13086</v>
      </c>
      <c r="D42" s="130">
        <v>14112</v>
      </c>
      <c r="E42" s="130">
        <v>12590</v>
      </c>
      <c r="F42" s="130"/>
      <c r="G42" s="161"/>
    </row>
    <row r="43" spans="2:8">
      <c r="B43" s="162" t="s">
        <v>92</v>
      </c>
      <c r="C43" s="133">
        <v>11983</v>
      </c>
      <c r="D43" s="133">
        <v>10753</v>
      </c>
      <c r="E43" s="138">
        <v>11444</v>
      </c>
      <c r="F43" s="138"/>
      <c r="G43" s="163"/>
    </row>
    <row r="44" spans="2:8">
      <c r="B44" s="164" t="s">
        <v>60</v>
      </c>
      <c r="C44" s="136">
        <f>C42+C43</f>
        <v>25069</v>
      </c>
      <c r="D44" s="136">
        <f t="shared" ref="D44" si="7">D42+D43</f>
        <v>24865</v>
      </c>
      <c r="E44" s="136">
        <f>24598</f>
        <v>24598</v>
      </c>
      <c r="F44" s="130"/>
      <c r="G44" s="161"/>
    </row>
    <row r="45" spans="2:8">
      <c r="B45" s="165" t="s">
        <v>136</v>
      </c>
      <c r="C45" s="166">
        <v>5160</v>
      </c>
      <c r="D45" s="167">
        <v>4648</v>
      </c>
      <c r="E45" s="167">
        <v>4721</v>
      </c>
      <c r="F45" s="168"/>
      <c r="G45" s="169"/>
    </row>
    <row r="46" spans="2:8">
      <c r="B46" s="160" t="s">
        <v>137</v>
      </c>
      <c r="C46" s="170"/>
      <c r="D46" s="170"/>
      <c r="E46" s="170"/>
      <c r="F46" s="170"/>
      <c r="G46" s="169"/>
    </row>
    <row r="47" spans="2:8">
      <c r="B47" s="171" t="s">
        <v>128</v>
      </c>
      <c r="C47" s="170">
        <v>11003</v>
      </c>
      <c r="D47" s="170">
        <v>12988</v>
      </c>
      <c r="E47" s="170">
        <v>12612</v>
      </c>
      <c r="F47" s="170"/>
      <c r="G47" s="169"/>
    </row>
    <row r="48" spans="2:8">
      <c r="B48" s="160" t="s">
        <v>38</v>
      </c>
      <c r="C48" s="130">
        <v>6192</v>
      </c>
      <c r="D48" s="130">
        <v>5087</v>
      </c>
      <c r="E48" s="130">
        <v>5561</v>
      </c>
      <c r="F48" s="130"/>
      <c r="G48" s="161"/>
    </row>
    <row r="49" spans="1:7" ht="15.75" thickBot="1">
      <c r="B49" s="172" t="s">
        <v>138</v>
      </c>
      <c r="C49" s="173">
        <f>SUM(C46:C48)</f>
        <v>17195</v>
      </c>
      <c r="D49" s="173">
        <f t="shared" ref="D49" si="8">SUM(D46:D48)</f>
        <v>18075</v>
      </c>
      <c r="E49" s="173">
        <v>24598</v>
      </c>
      <c r="F49" s="174"/>
      <c r="G49" s="175"/>
    </row>
    <row r="50" spans="1:7" ht="15.75" thickBot="1"/>
    <row r="51" spans="1:7">
      <c r="B51" s="176" t="s">
        <v>139</v>
      </c>
      <c r="C51" s="177">
        <v>39447</v>
      </c>
      <c r="D51" s="158"/>
      <c r="E51" s="178" t="s">
        <v>51</v>
      </c>
      <c r="F51" s="179"/>
      <c r="G51" s="159"/>
    </row>
    <row r="52" spans="1:7">
      <c r="B52" s="160" t="s">
        <v>135</v>
      </c>
      <c r="C52" s="130">
        <v>17.2</v>
      </c>
      <c r="D52" s="130"/>
      <c r="E52" s="131" t="s">
        <v>62</v>
      </c>
      <c r="F52" s="130">
        <f>C52</f>
        <v>17.2</v>
      </c>
      <c r="G52" s="161"/>
    </row>
    <row r="53" spans="1:7">
      <c r="A53" s="130"/>
      <c r="B53" s="162" t="s">
        <v>92</v>
      </c>
      <c r="C53" s="138">
        <v>32.299999999999997</v>
      </c>
      <c r="D53" s="130"/>
      <c r="E53" s="139" t="s">
        <v>128</v>
      </c>
      <c r="F53" s="138">
        <f>C56</f>
        <v>19.100000000000001</v>
      </c>
      <c r="G53" s="161"/>
    </row>
    <row r="54" spans="1:7">
      <c r="A54" s="130"/>
      <c r="B54" s="164" t="s">
        <v>60</v>
      </c>
      <c r="C54" s="20">
        <f>C52+C53</f>
        <v>49.5</v>
      </c>
      <c r="D54" s="130"/>
      <c r="E54" s="131" t="s">
        <v>140</v>
      </c>
      <c r="F54" s="154">
        <f>F52/F53</f>
        <v>0.90052356020942403</v>
      </c>
      <c r="G54" s="161"/>
    </row>
    <row r="55" spans="1:7">
      <c r="B55" s="160" t="s">
        <v>141</v>
      </c>
      <c r="C55" s="130">
        <v>22.2</v>
      </c>
      <c r="D55" s="130"/>
      <c r="E55" s="130"/>
      <c r="F55" s="130"/>
      <c r="G55" s="161"/>
    </row>
    <row r="56" spans="1:7">
      <c r="B56" s="160" t="s">
        <v>128</v>
      </c>
      <c r="C56" s="130">
        <v>19.100000000000001</v>
      </c>
      <c r="D56" s="130"/>
      <c r="E56" s="139" t="s">
        <v>129</v>
      </c>
      <c r="F56" s="138"/>
      <c r="G56" s="161"/>
    </row>
    <row r="57" spans="1:7">
      <c r="B57" s="162" t="s">
        <v>38</v>
      </c>
      <c r="C57" s="138">
        <v>8.1999999999999993</v>
      </c>
      <c r="D57" s="130"/>
      <c r="E57" s="131" t="s">
        <v>142</v>
      </c>
      <c r="F57" s="130">
        <f>C55</f>
        <v>22.2</v>
      </c>
      <c r="G57" s="161"/>
    </row>
    <row r="58" spans="1:7">
      <c r="B58" s="164" t="s">
        <v>138</v>
      </c>
      <c r="C58" s="20">
        <f>C55+C56+C57</f>
        <v>49.5</v>
      </c>
      <c r="D58" s="130"/>
      <c r="E58" s="139" t="s">
        <v>38</v>
      </c>
      <c r="F58" s="138">
        <f>C57</f>
        <v>8.1999999999999993</v>
      </c>
      <c r="G58" s="161"/>
    </row>
    <row r="59" spans="1:7">
      <c r="B59" s="180"/>
      <c r="C59" s="130"/>
      <c r="D59" s="130"/>
      <c r="E59" s="131" t="s">
        <v>140</v>
      </c>
      <c r="F59" s="154">
        <f>F57/F58</f>
        <v>2.7073170731707319</v>
      </c>
      <c r="G59" s="161"/>
    </row>
    <row r="60" spans="1:7">
      <c r="B60" s="180"/>
      <c r="C60" s="130"/>
      <c r="D60" s="130"/>
      <c r="E60" s="130"/>
      <c r="F60" s="154"/>
      <c r="G60" s="161"/>
    </row>
    <row r="61" spans="1:7">
      <c r="B61" s="180"/>
      <c r="C61" s="130"/>
      <c r="D61" s="130"/>
      <c r="E61" s="181" t="s">
        <v>131</v>
      </c>
      <c r="F61" s="182"/>
      <c r="G61" s="161"/>
    </row>
    <row r="62" spans="1:7">
      <c r="B62" s="180"/>
      <c r="C62" s="130"/>
      <c r="D62" s="130"/>
      <c r="E62" s="131" t="s">
        <v>143</v>
      </c>
      <c r="F62" s="130">
        <f>F57</f>
        <v>22.2</v>
      </c>
      <c r="G62" s="161"/>
    </row>
    <row r="63" spans="1:7">
      <c r="B63" s="180"/>
      <c r="C63" s="130"/>
      <c r="D63" s="130"/>
      <c r="E63" s="131" t="s">
        <v>38</v>
      </c>
      <c r="F63" s="130">
        <f>F58</f>
        <v>8.1999999999999993</v>
      </c>
      <c r="G63" s="161"/>
    </row>
    <row r="64" spans="1:7">
      <c r="B64" s="180"/>
      <c r="C64" s="130"/>
      <c r="D64" s="130"/>
      <c r="E64" s="139" t="s">
        <v>133</v>
      </c>
      <c r="F64" s="138">
        <f>C53</f>
        <v>32.299999999999997</v>
      </c>
      <c r="G64" s="161"/>
    </row>
    <row r="65" spans="2:7">
      <c r="B65" s="180"/>
      <c r="C65" s="130"/>
      <c r="D65" s="130"/>
      <c r="E65" s="131"/>
      <c r="F65" s="154">
        <f>(F62+F63)/F64</f>
        <v>0.94117647058823528</v>
      </c>
      <c r="G65" s="161"/>
    </row>
    <row r="66" spans="2:7" ht="15.75" thickBot="1">
      <c r="B66" s="183"/>
      <c r="C66" s="174"/>
      <c r="D66" s="174"/>
      <c r="E66" s="174"/>
      <c r="F66" s="174"/>
      <c r="G66" s="17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L14" sqref="L14"/>
    </sheetView>
  </sheetViews>
  <sheetFormatPr baseColWidth="10" defaultRowHeight="15"/>
  <cols>
    <col min="1" max="1" width="29.140625" customWidth="1"/>
  </cols>
  <sheetData>
    <row r="1" spans="1:12">
      <c r="A1" s="12" t="s">
        <v>0</v>
      </c>
      <c r="B1" s="17">
        <v>2007</v>
      </c>
      <c r="C1" s="18">
        <v>2006</v>
      </c>
      <c r="D1" s="19" t="s">
        <v>14</v>
      </c>
      <c r="F1">
        <v>2007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</row>
    <row r="2" spans="1:12">
      <c r="A2" s="4" t="s">
        <v>1</v>
      </c>
      <c r="B2" s="2">
        <f>29613+137</f>
        <v>29750</v>
      </c>
      <c r="C2" s="3">
        <f>26408+180</f>
        <v>26588</v>
      </c>
      <c r="D2" s="14">
        <f>(B2-C2)/C2</f>
        <v>0.11892583120204604</v>
      </c>
      <c r="F2" t="s">
        <v>1</v>
      </c>
      <c r="G2">
        <v>8340</v>
      </c>
      <c r="H2">
        <v>2075</v>
      </c>
      <c r="I2">
        <v>11673</v>
      </c>
      <c r="J2">
        <v>2764</v>
      </c>
      <c r="K2">
        <v>4796</v>
      </c>
      <c r="L2">
        <v>462</v>
      </c>
    </row>
    <row r="3" spans="1:12">
      <c r="A3" s="4" t="s">
        <v>8</v>
      </c>
      <c r="B3" s="2">
        <v>-13230</v>
      </c>
      <c r="C3" s="3">
        <v>-11748</v>
      </c>
      <c r="D3" s="14">
        <f t="shared" ref="D3:D16" si="0">(B3-C3)/C3</f>
        <v>0.12614913176710929</v>
      </c>
      <c r="F3" t="s">
        <v>7</v>
      </c>
      <c r="G3">
        <v>289</v>
      </c>
      <c r="H3">
        <v>128</v>
      </c>
      <c r="I3">
        <v>481</v>
      </c>
      <c r="J3">
        <v>228</v>
      </c>
      <c r="K3">
        <v>492</v>
      </c>
      <c r="L3">
        <v>-25</v>
      </c>
    </row>
    <row r="4" spans="1:12">
      <c r="A4" s="4" t="s">
        <v>9</v>
      </c>
      <c r="B4" s="2">
        <v>-5968</v>
      </c>
      <c r="C4" s="3">
        <v>-5278</v>
      </c>
      <c r="D4" s="14">
        <f t="shared" si="0"/>
        <v>0.13073133762788935</v>
      </c>
      <c r="F4" t="s">
        <v>21</v>
      </c>
      <c r="G4" s="13">
        <f>G3/G2</f>
        <v>3.4652278177458036E-2</v>
      </c>
      <c r="H4" s="13">
        <f t="shared" ref="H4:L4" si="1">H3/H2</f>
        <v>6.1686746987951804E-2</v>
      </c>
      <c r="I4" s="13">
        <f t="shared" si="1"/>
        <v>4.1206202347297181E-2</v>
      </c>
      <c r="J4" s="13">
        <f t="shared" si="1"/>
        <v>8.2489146164978294E-2</v>
      </c>
      <c r="K4" s="13">
        <f t="shared" si="1"/>
        <v>0.10258548790658882</v>
      </c>
      <c r="L4" s="13">
        <f t="shared" si="1"/>
        <v>-5.4112554112554112E-2</v>
      </c>
    </row>
    <row r="5" spans="1:12">
      <c r="A5" s="4" t="s">
        <v>10</v>
      </c>
      <c r="B5" s="2">
        <v>-7084</v>
      </c>
      <c r="C5" s="3">
        <v>-6449</v>
      </c>
      <c r="D5" s="14">
        <f t="shared" si="0"/>
        <v>9.8464878275701662E-2</v>
      </c>
    </row>
    <row r="6" spans="1:12">
      <c r="A6" s="4" t="s">
        <v>11</v>
      </c>
      <c r="B6" s="2">
        <v>379</v>
      </c>
      <c r="C6" s="3">
        <v>471</v>
      </c>
      <c r="D6" s="14">
        <f t="shared" si="0"/>
        <v>-0.19532908704883228</v>
      </c>
      <c r="F6">
        <v>2006</v>
      </c>
      <c r="G6" t="s">
        <v>15</v>
      </c>
      <c r="H6" t="s">
        <v>16</v>
      </c>
      <c r="I6" t="s">
        <v>17</v>
      </c>
      <c r="J6" t="s">
        <v>18</v>
      </c>
      <c r="K6" t="s">
        <v>19</v>
      </c>
      <c r="L6" t="s">
        <v>20</v>
      </c>
    </row>
    <row r="7" spans="1:12">
      <c r="A7" s="4" t="s">
        <v>2</v>
      </c>
      <c r="B7" s="2">
        <f>580+18-419</f>
        <v>179</v>
      </c>
      <c r="C7" s="3">
        <f>496-44-372</f>
        <v>80</v>
      </c>
      <c r="D7" s="14"/>
      <c r="F7" t="s">
        <v>1</v>
      </c>
      <c r="G7">
        <v>6923</v>
      </c>
      <c r="H7">
        <v>1608</v>
      </c>
      <c r="I7">
        <v>10716</v>
      </c>
      <c r="J7">
        <v>2654</v>
      </c>
      <c r="K7">
        <v>4539</v>
      </c>
      <c r="L7">
        <v>542</v>
      </c>
    </row>
    <row r="8" spans="1:12">
      <c r="A8" s="6" t="s">
        <v>3</v>
      </c>
      <c r="B8" s="7">
        <f>SUM(B2:B7)</f>
        <v>4026</v>
      </c>
      <c r="C8" s="8">
        <f>SUM(C2:C7)</f>
        <v>3664</v>
      </c>
      <c r="D8" s="15">
        <f t="shared" si="0"/>
        <v>9.879912663755458E-2</v>
      </c>
      <c r="F8" t="s">
        <v>7</v>
      </c>
      <c r="G8">
        <v>211</v>
      </c>
      <c r="H8">
        <v>109</v>
      </c>
      <c r="I8">
        <v>402</v>
      </c>
      <c r="J8">
        <v>452</v>
      </c>
      <c r="K8">
        <v>499</v>
      </c>
      <c r="L8">
        <v>-83</v>
      </c>
    </row>
    <row r="9" spans="1:12">
      <c r="A9" s="4" t="s">
        <v>4</v>
      </c>
      <c r="B9" s="2">
        <v>-1245</v>
      </c>
      <c r="C9" s="3">
        <v>-1190</v>
      </c>
      <c r="D9" s="14">
        <f t="shared" si="0"/>
        <v>4.6218487394957986E-2</v>
      </c>
      <c r="F9" t="s">
        <v>21</v>
      </c>
      <c r="G9" s="13">
        <f>G8/G7</f>
        <v>3.0478116423515816E-2</v>
      </c>
      <c r="H9" s="13">
        <f t="shared" ref="H9" si="2">H8/H7</f>
        <v>6.778606965174129E-2</v>
      </c>
      <c r="I9" s="13">
        <f t="shared" ref="I9" si="3">I8/I7</f>
        <v>3.7513997760358346E-2</v>
      </c>
      <c r="J9" s="13">
        <f t="shared" ref="J9" si="4">J8/J7</f>
        <v>0.17030896759608138</v>
      </c>
      <c r="K9" s="13">
        <f t="shared" ref="K9" si="5">K8/K7</f>
        <v>0.10993610927517074</v>
      </c>
      <c r="L9" s="13">
        <f t="shared" ref="L9" si="6">L8/L7</f>
        <v>-0.15313653136531366</v>
      </c>
    </row>
    <row r="10" spans="1:12" s="1" customFormat="1">
      <c r="A10" s="6" t="s">
        <v>5</v>
      </c>
      <c r="B10" s="7">
        <f>SUM(B8:B9)</f>
        <v>2781</v>
      </c>
      <c r="C10" s="8">
        <f>SUM(C8:C9)</f>
        <v>2474</v>
      </c>
      <c r="D10" s="15">
        <f t="shared" si="0"/>
        <v>0.12409054163298303</v>
      </c>
    </row>
    <row r="11" spans="1:12">
      <c r="A11" s="4" t="s">
        <v>12</v>
      </c>
      <c r="B11" s="2">
        <f>-235+23+257</f>
        <v>45</v>
      </c>
      <c r="C11" s="3">
        <f>-200-22+118</f>
        <v>-104</v>
      </c>
      <c r="D11" s="14"/>
    </row>
    <row r="12" spans="1:12">
      <c r="A12" s="5" t="s">
        <v>6</v>
      </c>
      <c r="B12" s="2">
        <f>0</f>
        <v>0</v>
      </c>
      <c r="C12" s="3">
        <v>364</v>
      </c>
      <c r="D12" s="14"/>
    </row>
    <row r="13" spans="1:12">
      <c r="A13" s="5" t="s">
        <v>13</v>
      </c>
      <c r="B13" s="2">
        <f>-600-633</f>
        <v>-1233</v>
      </c>
      <c r="C13" s="3">
        <f>-585-559</f>
        <v>-1144</v>
      </c>
      <c r="D13" s="14">
        <f t="shared" si="0"/>
        <v>7.77972027972028E-2</v>
      </c>
    </row>
    <row r="14" spans="1:12" s="1" customFormat="1">
      <c r="A14" s="9" t="s">
        <v>7</v>
      </c>
      <c r="B14" s="10">
        <f>SUM(B10:B13)</f>
        <v>1593</v>
      </c>
      <c r="C14" s="11">
        <f>SUM(C10:C13)</f>
        <v>1590</v>
      </c>
      <c r="D14" s="16">
        <f t="shared" si="0"/>
        <v>1.8867924528301887E-3</v>
      </c>
    </row>
    <row r="16" spans="1:12">
      <c r="A16" t="s">
        <v>21</v>
      </c>
      <c r="B16" s="13">
        <f>B14/B2</f>
        <v>5.3546218487394957E-2</v>
      </c>
      <c r="C16" s="13">
        <f t="shared" ref="C16" si="7">C14/C2</f>
        <v>5.980141417180683E-2</v>
      </c>
      <c r="D16" s="14">
        <f t="shared" si="0"/>
        <v>-0.10459946091644205</v>
      </c>
    </row>
    <row r="17" spans="1:3">
      <c r="A17" t="s">
        <v>22</v>
      </c>
      <c r="B17" s="13">
        <f>B10/B2</f>
        <v>9.3478991596638653E-2</v>
      </c>
      <c r="C17" s="13">
        <f>C10/C2</f>
        <v>9.3049496013239058E-2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opLeftCell="A13" workbookViewId="0">
      <selection activeCell="F3" sqref="F3"/>
    </sheetView>
  </sheetViews>
  <sheetFormatPr baseColWidth="10" defaultRowHeight="15"/>
  <cols>
    <col min="1" max="1" width="19.5703125" customWidth="1"/>
  </cols>
  <sheetData>
    <row r="1" spans="1:8">
      <c r="A1" t="s">
        <v>23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</row>
    <row r="2" spans="1:8">
      <c r="A2">
        <v>2007</v>
      </c>
      <c r="B2">
        <v>68</v>
      </c>
      <c r="C2">
        <v>128</v>
      </c>
      <c r="D2">
        <v>254</v>
      </c>
      <c r="E2">
        <v>151</v>
      </c>
      <c r="F2">
        <v>480</v>
      </c>
      <c r="G2">
        <v>-109</v>
      </c>
    </row>
    <row r="3" spans="1:8">
      <c r="A3">
        <v>2006</v>
      </c>
      <c r="B3">
        <v>163</v>
      </c>
      <c r="C3">
        <v>102</v>
      </c>
      <c r="D3">
        <v>232</v>
      </c>
      <c r="E3">
        <v>191</v>
      </c>
      <c r="F3">
        <v>394</v>
      </c>
      <c r="G3">
        <v>-294</v>
      </c>
    </row>
    <row r="5" spans="1:8">
      <c r="A5" t="s">
        <v>24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>
      <c r="A6">
        <v>2003</v>
      </c>
      <c r="B6">
        <f>SUM(C6:H6)</f>
        <v>3257</v>
      </c>
      <c r="C6">
        <v>866</v>
      </c>
      <c r="D6">
        <v>318</v>
      </c>
      <c r="E6">
        <v>1184</v>
      </c>
      <c r="F6">
        <v>177</v>
      </c>
      <c r="G6">
        <v>714</v>
      </c>
      <c r="H6">
        <v>-2</v>
      </c>
    </row>
    <row r="7" spans="1:8">
      <c r="A7">
        <v>2004</v>
      </c>
      <c r="B7">
        <f t="shared" ref="B7:B17" si="0">SUM(C7:H7)</f>
        <v>2714</v>
      </c>
      <c r="C7">
        <v>291</v>
      </c>
      <c r="D7">
        <v>125</v>
      </c>
      <c r="E7">
        <v>623</v>
      </c>
      <c r="F7">
        <v>483</v>
      </c>
      <c r="G7">
        <v>1159</v>
      </c>
      <c r="H7">
        <v>33</v>
      </c>
    </row>
    <row r="8" spans="1:8">
      <c r="A8">
        <v>2005</v>
      </c>
      <c r="B8">
        <f t="shared" si="0"/>
        <v>3090</v>
      </c>
      <c r="C8">
        <v>411</v>
      </c>
      <c r="D8">
        <v>161</v>
      </c>
      <c r="E8">
        <v>781</v>
      </c>
      <c r="F8">
        <v>453</v>
      </c>
      <c r="G8">
        <v>1261</v>
      </c>
      <c r="H8">
        <v>23</v>
      </c>
    </row>
    <row r="9" spans="1:8">
      <c r="A9">
        <v>2006</v>
      </c>
      <c r="B9">
        <f t="shared" si="0"/>
        <v>3151</v>
      </c>
      <c r="C9">
        <v>437</v>
      </c>
      <c r="D9">
        <v>163</v>
      </c>
      <c r="E9">
        <v>942</v>
      </c>
      <c r="F9">
        <v>380</v>
      </c>
      <c r="G9">
        <v>1210</v>
      </c>
      <c r="H9">
        <v>19</v>
      </c>
    </row>
    <row r="10" spans="1:8">
      <c r="A10">
        <v>2007</v>
      </c>
      <c r="B10">
        <f t="shared" si="0"/>
        <v>3519</v>
      </c>
      <c r="C10">
        <v>410</v>
      </c>
      <c r="D10">
        <v>205</v>
      </c>
      <c r="E10">
        <v>1098</v>
      </c>
      <c r="F10">
        <v>394</v>
      </c>
      <c r="G10">
        <v>1330</v>
      </c>
      <c r="H10">
        <v>82</v>
      </c>
    </row>
    <row r="12" spans="1:8">
      <c r="A12" t="s">
        <v>25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</row>
    <row r="13" spans="1:8">
      <c r="A13">
        <v>2003</v>
      </c>
      <c r="B13">
        <f t="shared" si="0"/>
        <v>-1404</v>
      </c>
      <c r="C13">
        <v>-381</v>
      </c>
      <c r="D13">
        <v>-93</v>
      </c>
      <c r="E13">
        <v>-474</v>
      </c>
      <c r="F13">
        <v>-121</v>
      </c>
      <c r="G13">
        <v>-345</v>
      </c>
      <c r="H13">
        <v>10</v>
      </c>
    </row>
    <row r="14" spans="1:8">
      <c r="A14">
        <v>2004</v>
      </c>
      <c r="B14">
        <f t="shared" si="0"/>
        <v>-1083</v>
      </c>
      <c r="C14">
        <v>-73</v>
      </c>
      <c r="D14">
        <v>-4</v>
      </c>
      <c r="E14">
        <v>-384</v>
      </c>
      <c r="F14">
        <v>-79</v>
      </c>
      <c r="G14">
        <v>-502</v>
      </c>
      <c r="H14">
        <v>-41</v>
      </c>
    </row>
    <row r="15" spans="1:8">
      <c r="A15">
        <v>2005</v>
      </c>
      <c r="B15">
        <f t="shared" si="0"/>
        <v>-1229</v>
      </c>
      <c r="C15">
        <v>-56</v>
      </c>
      <c r="D15">
        <v>-4</v>
      </c>
      <c r="E15">
        <v>-411</v>
      </c>
      <c r="F15">
        <v>-155</v>
      </c>
      <c r="G15">
        <v>-584</v>
      </c>
      <c r="H15">
        <v>-19</v>
      </c>
    </row>
    <row r="16" spans="1:8">
      <c r="A16">
        <v>2006</v>
      </c>
      <c r="B16">
        <f t="shared" si="0"/>
        <v>-4051</v>
      </c>
      <c r="C16">
        <v>-375</v>
      </c>
      <c r="D16">
        <v>7</v>
      </c>
      <c r="E16">
        <v>-581</v>
      </c>
      <c r="F16">
        <v>-120</v>
      </c>
      <c r="G16">
        <v>-490</v>
      </c>
      <c r="H16">
        <v>-2492</v>
      </c>
    </row>
    <row r="17" spans="1:8">
      <c r="A17">
        <v>2007</v>
      </c>
      <c r="B17">
        <f t="shared" si="0"/>
        <v>-3774</v>
      </c>
      <c r="C17">
        <v>-369</v>
      </c>
      <c r="D17">
        <v>-39</v>
      </c>
      <c r="E17">
        <v>-962</v>
      </c>
      <c r="F17">
        <v>-360</v>
      </c>
      <c r="G17">
        <v>-605</v>
      </c>
      <c r="H17">
        <v>-1439</v>
      </c>
    </row>
    <row r="19" spans="1:8">
      <c r="A19" t="s">
        <v>35</v>
      </c>
      <c r="C19" t="s">
        <v>37</v>
      </c>
      <c r="D19" t="s">
        <v>38</v>
      </c>
    </row>
    <row r="20" spans="1:8">
      <c r="A20">
        <v>2003</v>
      </c>
      <c r="B20">
        <v>97</v>
      </c>
      <c r="C20">
        <v>558</v>
      </c>
      <c r="D20">
        <v>-461</v>
      </c>
    </row>
    <row r="21" spans="1:8">
      <c r="A21">
        <v>2004</v>
      </c>
      <c r="B21">
        <v>-839</v>
      </c>
      <c r="C21">
        <v>-432</v>
      </c>
      <c r="D21">
        <v>-407</v>
      </c>
    </row>
    <row r="22" spans="1:8">
      <c r="A22">
        <v>2005</v>
      </c>
      <c r="B22">
        <v>-2097</v>
      </c>
      <c r="C22">
        <v>-27</v>
      </c>
      <c r="D22">
        <v>-2070</v>
      </c>
    </row>
    <row r="23" spans="1:8">
      <c r="A23">
        <v>2006</v>
      </c>
      <c r="B23">
        <v>1519</v>
      </c>
      <c r="C23">
        <v>2128</v>
      </c>
      <c r="D23">
        <v>-609</v>
      </c>
    </row>
    <row r="24" spans="1:8">
      <c r="A24">
        <v>2007</v>
      </c>
      <c r="B24">
        <v>-344</v>
      </c>
      <c r="C24">
        <v>-212</v>
      </c>
      <c r="D24">
        <v>-132</v>
      </c>
    </row>
    <row r="26" spans="1:8">
      <c r="B26">
        <v>2003</v>
      </c>
      <c r="C26">
        <v>2004</v>
      </c>
      <c r="D26">
        <v>2005</v>
      </c>
      <c r="E26">
        <v>2006</v>
      </c>
      <c r="F26">
        <v>2007</v>
      </c>
    </row>
    <row r="27" spans="1:8">
      <c r="A27" t="s">
        <v>24</v>
      </c>
      <c r="B27">
        <v>2312</v>
      </c>
      <c r="C27">
        <v>2690</v>
      </c>
      <c r="D27">
        <v>2579</v>
      </c>
      <c r="E27">
        <f>B9</f>
        <v>3151</v>
      </c>
      <c r="F27">
        <f>B10</f>
        <v>3519</v>
      </c>
    </row>
    <row r="28" spans="1:8">
      <c r="A28" t="s">
        <v>25</v>
      </c>
      <c r="B28">
        <v>-1653</v>
      </c>
      <c r="C28">
        <v>-1242</v>
      </c>
      <c r="D28">
        <v>-541</v>
      </c>
      <c r="E28">
        <f>B16</f>
        <v>-4051</v>
      </c>
      <c r="F28">
        <f>B17</f>
        <v>-3774</v>
      </c>
    </row>
    <row r="29" spans="1:8">
      <c r="A29" t="s">
        <v>40</v>
      </c>
      <c r="B29">
        <v>558</v>
      </c>
      <c r="C29">
        <v>-432</v>
      </c>
      <c r="D29">
        <v>-27</v>
      </c>
      <c r="E29">
        <v>2128</v>
      </c>
      <c r="F29">
        <v>-212</v>
      </c>
    </row>
    <row r="30" spans="1:8">
      <c r="A30" t="s">
        <v>39</v>
      </c>
      <c r="B30">
        <v>-461</v>
      </c>
      <c r="C30">
        <v>-407</v>
      </c>
      <c r="D30">
        <v>-2070</v>
      </c>
      <c r="E30">
        <v>-609</v>
      </c>
      <c r="F30">
        <v>-132</v>
      </c>
    </row>
    <row r="31" spans="1:8">
      <c r="A31" t="s">
        <v>36</v>
      </c>
      <c r="B31">
        <f>SUM(B27:B30)</f>
        <v>756</v>
      </c>
      <c r="C31">
        <f t="shared" ref="C31:F31" si="1">SUM(C27:C30)</f>
        <v>609</v>
      </c>
      <c r="D31">
        <f t="shared" si="1"/>
        <v>-59</v>
      </c>
      <c r="E31">
        <f t="shared" si="1"/>
        <v>619</v>
      </c>
      <c r="F31">
        <f t="shared" si="1"/>
        <v>-599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topLeftCell="A48" workbookViewId="0">
      <selection activeCell="P45" sqref="P45"/>
    </sheetView>
  </sheetViews>
  <sheetFormatPr baseColWidth="10" defaultRowHeight="15"/>
  <sheetData>
    <row r="1" spans="1:8">
      <c r="A1" t="s">
        <v>1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27</v>
      </c>
    </row>
    <row r="2" spans="1:8">
      <c r="A2">
        <v>2003</v>
      </c>
      <c r="B2">
        <v>5022</v>
      </c>
      <c r="C2">
        <v>1230</v>
      </c>
      <c r="D2">
        <v>7426</v>
      </c>
      <c r="E2">
        <v>2743</v>
      </c>
      <c r="F2">
        <v>3283</v>
      </c>
      <c r="G2">
        <v>62</v>
      </c>
    </row>
    <row r="3" spans="1:8">
      <c r="A3">
        <v>2004</v>
      </c>
      <c r="B3">
        <v>5511</v>
      </c>
      <c r="C3">
        <v>1295</v>
      </c>
      <c r="D3">
        <v>8024</v>
      </c>
      <c r="E3">
        <v>2502</v>
      </c>
      <c r="F3">
        <v>3665</v>
      </c>
      <c r="G3">
        <v>399</v>
      </c>
    </row>
    <row r="4" spans="1:8">
      <c r="A4">
        <v>2005</v>
      </c>
      <c r="B4">
        <v>6131</v>
      </c>
      <c r="C4">
        <v>1557</v>
      </c>
      <c r="D4">
        <v>9540</v>
      </c>
      <c r="E4">
        <v>2508</v>
      </c>
      <c r="F4">
        <v>4537</v>
      </c>
      <c r="G4">
        <v>423</v>
      </c>
    </row>
    <row r="5" spans="1:8">
      <c r="A5">
        <v>2006</v>
      </c>
      <c r="B5">
        <v>6923</v>
      </c>
      <c r="C5">
        <v>1608</v>
      </c>
      <c r="D5">
        <v>10716</v>
      </c>
      <c r="E5">
        <v>2654</v>
      </c>
      <c r="F5">
        <v>4539</v>
      </c>
      <c r="G5">
        <v>542</v>
      </c>
    </row>
    <row r="6" spans="1:8">
      <c r="A6">
        <v>2007</v>
      </c>
      <c r="B6">
        <v>8340</v>
      </c>
      <c r="C6">
        <v>2075</v>
      </c>
      <c r="D6">
        <v>11673</v>
      </c>
      <c r="E6">
        <v>2764</v>
      </c>
      <c r="F6">
        <v>4796</v>
      </c>
      <c r="G6">
        <v>462</v>
      </c>
    </row>
    <row r="8" spans="1:8">
      <c r="A8" t="s">
        <v>28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27</v>
      </c>
    </row>
    <row r="9" spans="1:8">
      <c r="A9">
        <v>2003</v>
      </c>
      <c r="B9">
        <v>32</v>
      </c>
      <c r="C9">
        <v>44</v>
      </c>
      <c r="D9">
        <v>204</v>
      </c>
      <c r="E9">
        <v>192</v>
      </c>
      <c r="F9">
        <v>201</v>
      </c>
      <c r="G9">
        <v>216</v>
      </c>
    </row>
    <row r="10" spans="1:8">
      <c r="A10">
        <v>2004</v>
      </c>
      <c r="B10">
        <v>140</v>
      </c>
      <c r="C10">
        <v>68</v>
      </c>
      <c r="D10">
        <v>253</v>
      </c>
      <c r="E10">
        <v>225</v>
      </c>
      <c r="F10">
        <v>332</v>
      </c>
      <c r="G10">
        <v>-114</v>
      </c>
    </row>
    <row r="11" spans="1:8">
      <c r="A11">
        <v>2005</v>
      </c>
      <c r="B11">
        <v>176</v>
      </c>
      <c r="C11">
        <v>92</v>
      </c>
      <c r="D11">
        <v>312</v>
      </c>
      <c r="E11">
        <v>235</v>
      </c>
      <c r="F11">
        <v>352</v>
      </c>
      <c r="G11">
        <v>-129</v>
      </c>
    </row>
    <row r="12" spans="1:8">
      <c r="A12">
        <v>2006</v>
      </c>
      <c r="B12">
        <v>211</v>
      </c>
      <c r="C12">
        <v>109</v>
      </c>
      <c r="D12">
        <v>402</v>
      </c>
      <c r="E12">
        <v>452</v>
      </c>
      <c r="F12">
        <v>499</v>
      </c>
      <c r="G12">
        <v>-83</v>
      </c>
    </row>
    <row r="13" spans="1:8">
      <c r="A13">
        <v>2007</v>
      </c>
      <c r="B13">
        <v>289</v>
      </c>
      <c r="C13">
        <v>128</v>
      </c>
      <c r="D13">
        <v>481</v>
      </c>
      <c r="E13">
        <v>228</v>
      </c>
      <c r="F13">
        <v>492</v>
      </c>
      <c r="G13">
        <v>-25</v>
      </c>
    </row>
    <row r="15" spans="1:8">
      <c r="A15" t="s">
        <v>23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</row>
    <row r="16" spans="1:8">
      <c r="A16">
        <v>2003</v>
      </c>
      <c r="B16">
        <v>489</v>
      </c>
      <c r="C16">
        <v>253</v>
      </c>
      <c r="D16">
        <v>742</v>
      </c>
      <c r="E16">
        <v>-48</v>
      </c>
      <c r="F16">
        <v>680</v>
      </c>
      <c r="G16">
        <v>-11</v>
      </c>
      <c r="H16">
        <f>SUM(B16:G16)</f>
        <v>2105</v>
      </c>
    </row>
    <row r="17" spans="1:8">
      <c r="A17">
        <v>2004</v>
      </c>
      <c r="B17">
        <v>187</v>
      </c>
      <c r="C17">
        <v>81</v>
      </c>
      <c r="D17">
        <v>175</v>
      </c>
      <c r="E17">
        <v>254</v>
      </c>
      <c r="F17">
        <v>398</v>
      </c>
      <c r="G17">
        <v>-88</v>
      </c>
      <c r="H17">
        <f t="shared" ref="H17:H19" si="0">SUM(B17:G17)</f>
        <v>1007</v>
      </c>
    </row>
    <row r="18" spans="1:8">
      <c r="A18">
        <v>2005</v>
      </c>
      <c r="B18">
        <v>273</v>
      </c>
      <c r="C18">
        <v>105</v>
      </c>
      <c r="D18">
        <v>239</v>
      </c>
      <c r="E18">
        <v>170</v>
      </c>
      <c r="F18">
        <v>431</v>
      </c>
      <c r="G18">
        <v>-114</v>
      </c>
      <c r="H18">
        <f t="shared" si="0"/>
        <v>1104</v>
      </c>
    </row>
    <row r="19" spans="1:8">
      <c r="A19">
        <v>2006</v>
      </c>
      <c r="B19">
        <v>163</v>
      </c>
      <c r="C19">
        <v>102</v>
      </c>
      <c r="D19">
        <v>232</v>
      </c>
      <c r="E19">
        <v>191</v>
      </c>
      <c r="F19">
        <v>394</v>
      </c>
      <c r="G19">
        <v>-294</v>
      </c>
      <c r="H19">
        <f t="shared" si="0"/>
        <v>788</v>
      </c>
    </row>
    <row r="20" spans="1:8">
      <c r="A20">
        <v>2007</v>
      </c>
      <c r="B20">
        <v>68</v>
      </c>
      <c r="C20">
        <v>128</v>
      </c>
      <c r="D20">
        <v>254</v>
      </c>
      <c r="E20">
        <v>151</v>
      </c>
      <c r="F20">
        <v>480</v>
      </c>
      <c r="G20">
        <v>-109</v>
      </c>
      <c r="H20">
        <f>SUM(B20:G20)</f>
        <v>972</v>
      </c>
    </row>
    <row r="22" spans="1:8">
      <c r="A22" t="s">
        <v>24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</row>
    <row r="23" spans="1:8">
      <c r="A23">
        <v>2003</v>
      </c>
      <c r="B23">
        <v>866</v>
      </c>
      <c r="C23">
        <v>318</v>
      </c>
      <c r="D23">
        <v>1184</v>
      </c>
      <c r="E23">
        <v>177</v>
      </c>
      <c r="F23">
        <v>714</v>
      </c>
      <c r="G23">
        <v>-2</v>
      </c>
    </row>
    <row r="24" spans="1:8">
      <c r="A24">
        <v>2004</v>
      </c>
      <c r="B24">
        <v>291</v>
      </c>
      <c r="C24">
        <v>125</v>
      </c>
      <c r="D24">
        <v>623</v>
      </c>
      <c r="E24">
        <v>483</v>
      </c>
      <c r="F24">
        <v>1159</v>
      </c>
      <c r="G24">
        <v>33</v>
      </c>
    </row>
    <row r="25" spans="1:8">
      <c r="A25">
        <v>2005</v>
      </c>
      <c r="B25">
        <v>411</v>
      </c>
      <c r="C25">
        <v>161</v>
      </c>
      <c r="D25">
        <v>781</v>
      </c>
      <c r="E25">
        <v>453</v>
      </c>
      <c r="F25">
        <v>1261</v>
      </c>
      <c r="G25">
        <v>23</v>
      </c>
    </row>
    <row r="26" spans="1:8">
      <c r="A26">
        <v>2006</v>
      </c>
      <c r="B26">
        <v>437</v>
      </c>
      <c r="C26">
        <v>163</v>
      </c>
      <c r="D26">
        <v>942</v>
      </c>
      <c r="E26">
        <v>380</v>
      </c>
      <c r="F26">
        <v>1210</v>
      </c>
      <c r="G26">
        <v>19</v>
      </c>
    </row>
    <row r="27" spans="1:8">
      <c r="A27">
        <v>2007</v>
      </c>
      <c r="B27">
        <v>410</v>
      </c>
      <c r="C27">
        <v>205</v>
      </c>
      <c r="D27">
        <v>1098</v>
      </c>
      <c r="E27">
        <v>394</v>
      </c>
      <c r="F27">
        <v>1330</v>
      </c>
      <c r="G27">
        <v>82</v>
      </c>
    </row>
    <row r="29" spans="1:8">
      <c r="A29" t="s">
        <v>25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</row>
    <row r="30" spans="1:8">
      <c r="A30">
        <v>2003</v>
      </c>
      <c r="B30">
        <v>-381</v>
      </c>
      <c r="C30">
        <v>-93</v>
      </c>
      <c r="D30">
        <v>-474</v>
      </c>
      <c r="E30">
        <v>-121</v>
      </c>
      <c r="F30">
        <v>-345</v>
      </c>
      <c r="G30">
        <v>10</v>
      </c>
    </row>
    <row r="31" spans="1:8">
      <c r="A31">
        <v>2004</v>
      </c>
      <c r="B31">
        <v>-73</v>
      </c>
      <c r="C31">
        <v>-4</v>
      </c>
      <c r="D31">
        <v>-384</v>
      </c>
      <c r="E31">
        <v>-79</v>
      </c>
      <c r="F31">
        <v>-502</v>
      </c>
      <c r="G31">
        <v>-41</v>
      </c>
    </row>
    <row r="32" spans="1:8">
      <c r="A32">
        <v>2005</v>
      </c>
      <c r="B32">
        <v>-56</v>
      </c>
      <c r="C32">
        <v>-4</v>
      </c>
      <c r="D32">
        <v>-411</v>
      </c>
      <c r="E32">
        <v>-155</v>
      </c>
      <c r="F32">
        <v>-584</v>
      </c>
      <c r="G32">
        <v>-19</v>
      </c>
    </row>
    <row r="33" spans="1:7">
      <c r="A33">
        <v>2006</v>
      </c>
      <c r="B33">
        <v>-375</v>
      </c>
      <c r="C33">
        <v>7</v>
      </c>
      <c r="D33">
        <v>-581</v>
      </c>
      <c r="E33">
        <v>-120</v>
      </c>
      <c r="F33">
        <v>-490</v>
      </c>
      <c r="G33">
        <v>-2492</v>
      </c>
    </row>
    <row r="34" spans="1:7">
      <c r="A34">
        <v>2007</v>
      </c>
      <c r="B34">
        <v>-369</v>
      </c>
      <c r="C34">
        <v>-39</v>
      </c>
      <c r="D34">
        <v>-962</v>
      </c>
      <c r="E34">
        <v>-360</v>
      </c>
      <c r="F34">
        <v>-605</v>
      </c>
      <c r="G34">
        <v>-1439</v>
      </c>
    </row>
    <row r="36" spans="1:7">
      <c r="A36" t="s">
        <v>29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20</v>
      </c>
    </row>
    <row r="37" spans="1:7">
      <c r="A37" t="s">
        <v>33</v>
      </c>
      <c r="B37" s="23">
        <f>(B3-B2)/B2</f>
        <v>9.7371565113500591E-2</v>
      </c>
      <c r="C37" s="23">
        <f t="shared" ref="C37:G37" si="1">(C3-C2)/C2</f>
        <v>5.2845528455284556E-2</v>
      </c>
      <c r="D37" s="23">
        <f t="shared" si="1"/>
        <v>8.05278750336655E-2</v>
      </c>
      <c r="E37" s="23">
        <f t="shared" si="1"/>
        <v>-8.7860007291286915E-2</v>
      </c>
      <c r="F37" s="23">
        <f t="shared" si="1"/>
        <v>0.11635699055741699</v>
      </c>
      <c r="G37" s="23">
        <f t="shared" si="1"/>
        <v>5.435483870967742</v>
      </c>
    </row>
    <row r="38" spans="1:7">
      <c r="A38" t="s">
        <v>32</v>
      </c>
      <c r="B38" s="23">
        <f t="shared" ref="B38:G38" si="2">(B4-B3)/B3</f>
        <v>0.11250226819089094</v>
      </c>
      <c r="C38" s="23">
        <f t="shared" si="2"/>
        <v>0.20231660231660231</v>
      </c>
      <c r="D38" s="23">
        <f t="shared" si="2"/>
        <v>0.1889332003988036</v>
      </c>
      <c r="E38" s="23">
        <f t="shared" si="2"/>
        <v>2.3980815347721821E-3</v>
      </c>
      <c r="F38" s="23">
        <f t="shared" si="2"/>
        <v>0.2379263301500682</v>
      </c>
      <c r="G38" s="23">
        <f t="shared" si="2"/>
        <v>6.0150375939849621E-2</v>
      </c>
    </row>
    <row r="39" spans="1:7">
      <c r="A39" t="s">
        <v>31</v>
      </c>
      <c r="B39" s="23">
        <f t="shared" ref="B39:G39" si="3">(B5-B4)/B4</f>
        <v>0.12917957918773446</v>
      </c>
      <c r="C39" s="23">
        <f t="shared" si="3"/>
        <v>3.2755298651252408E-2</v>
      </c>
      <c r="D39" s="23">
        <f t="shared" si="3"/>
        <v>0.12327044025157233</v>
      </c>
      <c r="E39" s="23">
        <f t="shared" si="3"/>
        <v>5.8213716108452954E-2</v>
      </c>
      <c r="F39" s="23">
        <f t="shared" si="3"/>
        <v>4.4081992506061276E-4</v>
      </c>
      <c r="G39" s="23">
        <f t="shared" si="3"/>
        <v>0.28132387706855794</v>
      </c>
    </row>
    <row r="40" spans="1:7">
      <c r="A40" t="s">
        <v>30</v>
      </c>
      <c r="B40" s="23">
        <f t="shared" ref="B40:G40" si="4">(B6-B5)/B5</f>
        <v>0.20468005200057779</v>
      </c>
      <c r="C40" s="23">
        <f t="shared" si="4"/>
        <v>0.2904228855721393</v>
      </c>
      <c r="D40" s="23">
        <f t="shared" si="4"/>
        <v>8.9305711086226203E-2</v>
      </c>
      <c r="E40" s="23">
        <f t="shared" si="4"/>
        <v>4.1446872645064053E-2</v>
      </c>
      <c r="F40" s="23">
        <f t="shared" si="4"/>
        <v>5.6620400969376518E-2</v>
      </c>
      <c r="G40" s="23">
        <f t="shared" si="4"/>
        <v>-0.14760147601476015</v>
      </c>
    </row>
    <row r="42" spans="1:7">
      <c r="A42" t="s">
        <v>21</v>
      </c>
      <c r="B42" t="s">
        <v>15</v>
      </c>
      <c r="C42" t="s">
        <v>16</v>
      </c>
      <c r="D42" t="s">
        <v>17</v>
      </c>
      <c r="E42" t="s">
        <v>18</v>
      </c>
      <c r="F42" t="s">
        <v>19</v>
      </c>
      <c r="G42" t="s">
        <v>20</v>
      </c>
    </row>
    <row r="43" spans="1:7">
      <c r="A43">
        <v>2003</v>
      </c>
      <c r="B43" s="23">
        <f>B9/B2</f>
        <v>6.3719633612106729E-3</v>
      </c>
      <c r="C43" s="23">
        <f t="shared" ref="C43:G43" si="5">C9/C2</f>
        <v>3.5772357723577237E-2</v>
      </c>
      <c r="D43" s="23">
        <f t="shared" si="5"/>
        <v>2.7471047670347429E-2</v>
      </c>
      <c r="E43" s="23">
        <f t="shared" si="5"/>
        <v>6.999635435654393E-2</v>
      </c>
      <c r="F43" s="23">
        <f t="shared" si="5"/>
        <v>6.1224489795918366E-2</v>
      </c>
      <c r="G43" s="23">
        <f t="shared" si="5"/>
        <v>3.4838709677419355</v>
      </c>
    </row>
    <row r="44" spans="1:7">
      <c r="A44">
        <v>2004</v>
      </c>
      <c r="B44" s="23">
        <f t="shared" ref="B44:G44" si="6">B10/B3</f>
        <v>2.5403737978588279E-2</v>
      </c>
      <c r="C44" s="23">
        <f t="shared" si="6"/>
        <v>5.2509652509652512E-2</v>
      </c>
      <c r="D44" s="23">
        <f t="shared" si="6"/>
        <v>3.1530408773678964E-2</v>
      </c>
      <c r="E44" s="23">
        <f t="shared" si="6"/>
        <v>8.9928057553956831E-2</v>
      </c>
      <c r="F44" s="23">
        <f t="shared" si="6"/>
        <v>9.0586630286493858E-2</v>
      </c>
      <c r="G44" s="23">
        <f t="shared" si="6"/>
        <v>-0.2857142857142857</v>
      </c>
    </row>
    <row r="45" spans="1:7">
      <c r="A45">
        <v>2005</v>
      </c>
      <c r="B45" s="23">
        <f t="shared" ref="B45:G45" si="7">B11/B4</f>
        <v>2.870657315282988E-2</v>
      </c>
      <c r="C45" s="23">
        <f t="shared" si="7"/>
        <v>5.9087989723827873E-2</v>
      </c>
      <c r="D45" s="23">
        <f t="shared" si="7"/>
        <v>3.270440251572327E-2</v>
      </c>
      <c r="E45" s="23">
        <f t="shared" si="7"/>
        <v>9.3700159489633172E-2</v>
      </c>
      <c r="F45" s="23">
        <f t="shared" si="7"/>
        <v>7.7584306810667844E-2</v>
      </c>
      <c r="G45" s="23">
        <f t="shared" si="7"/>
        <v>-0.30496453900709219</v>
      </c>
    </row>
    <row r="46" spans="1:7">
      <c r="A46">
        <v>2006</v>
      </c>
      <c r="B46" s="23">
        <f t="shared" ref="B46:G46" si="8">B12/B5</f>
        <v>3.0478116423515816E-2</v>
      </c>
      <c r="C46" s="23">
        <f t="shared" si="8"/>
        <v>6.778606965174129E-2</v>
      </c>
      <c r="D46" s="23">
        <f t="shared" si="8"/>
        <v>3.7513997760358346E-2</v>
      </c>
      <c r="E46" s="23">
        <f t="shared" si="8"/>
        <v>0.17030896759608138</v>
      </c>
      <c r="F46" s="23">
        <f t="shared" si="8"/>
        <v>0.10993610927517074</v>
      </c>
      <c r="G46" s="23">
        <f t="shared" si="8"/>
        <v>-0.15313653136531366</v>
      </c>
    </row>
    <row r="47" spans="1:7">
      <c r="A47">
        <v>2007</v>
      </c>
      <c r="B47" s="23">
        <f t="shared" ref="B47:G47" si="9">B13/B6</f>
        <v>3.4652278177458036E-2</v>
      </c>
      <c r="C47" s="23">
        <f t="shared" si="9"/>
        <v>6.1686746987951804E-2</v>
      </c>
      <c r="D47" s="23">
        <f t="shared" si="9"/>
        <v>4.1206202347297181E-2</v>
      </c>
      <c r="E47" s="23">
        <f t="shared" si="9"/>
        <v>8.2489146164978294E-2</v>
      </c>
      <c r="F47" s="23">
        <f t="shared" si="9"/>
        <v>0.10258548790658882</v>
      </c>
      <c r="G47" s="23">
        <f t="shared" si="9"/>
        <v>-5.4112554112554112E-2</v>
      </c>
    </row>
    <row r="49" spans="1:7">
      <c r="A49" t="s">
        <v>34</v>
      </c>
      <c r="B49" t="s">
        <v>15</v>
      </c>
      <c r="C49" t="s">
        <v>16</v>
      </c>
      <c r="D49" t="s">
        <v>17</v>
      </c>
      <c r="E49" t="s">
        <v>18</v>
      </c>
      <c r="F49" t="s">
        <v>19</v>
      </c>
      <c r="G49" t="s">
        <v>20</v>
      </c>
    </row>
    <row r="50" spans="1:7">
      <c r="A50">
        <v>2003</v>
      </c>
      <c r="B50">
        <f>B23+B30</f>
        <v>485</v>
      </c>
      <c r="C50">
        <f t="shared" ref="C50:G50" si="10">C23+C30</f>
        <v>225</v>
      </c>
      <c r="D50">
        <f t="shared" si="10"/>
        <v>710</v>
      </c>
      <c r="E50">
        <f t="shared" si="10"/>
        <v>56</v>
      </c>
      <c r="F50">
        <f t="shared" si="10"/>
        <v>369</v>
      </c>
      <c r="G50">
        <f t="shared" si="10"/>
        <v>8</v>
      </c>
    </row>
    <row r="51" spans="1:7">
      <c r="A51">
        <v>2004</v>
      </c>
      <c r="B51">
        <f t="shared" ref="B51:G51" si="11">B24+B31</f>
        <v>218</v>
      </c>
      <c r="C51">
        <f t="shared" si="11"/>
        <v>121</v>
      </c>
      <c r="D51">
        <f t="shared" si="11"/>
        <v>239</v>
      </c>
      <c r="E51">
        <f t="shared" si="11"/>
        <v>404</v>
      </c>
      <c r="F51">
        <f t="shared" si="11"/>
        <v>657</v>
      </c>
      <c r="G51">
        <f t="shared" si="11"/>
        <v>-8</v>
      </c>
    </row>
    <row r="52" spans="1:7">
      <c r="A52">
        <v>2005</v>
      </c>
      <c r="B52">
        <f t="shared" ref="B52:G52" si="12">B25+B32</f>
        <v>355</v>
      </c>
      <c r="C52">
        <f t="shared" si="12"/>
        <v>157</v>
      </c>
      <c r="D52">
        <f t="shared" si="12"/>
        <v>370</v>
      </c>
      <c r="E52">
        <f t="shared" si="12"/>
        <v>298</v>
      </c>
      <c r="F52">
        <f t="shared" si="12"/>
        <v>677</v>
      </c>
      <c r="G52">
        <f t="shared" si="12"/>
        <v>4</v>
      </c>
    </row>
    <row r="53" spans="1:7">
      <c r="A53">
        <v>2006</v>
      </c>
      <c r="B53">
        <f t="shared" ref="B53:G53" si="13">B26+B33</f>
        <v>62</v>
      </c>
      <c r="C53">
        <f t="shared" si="13"/>
        <v>170</v>
      </c>
      <c r="D53">
        <f t="shared" si="13"/>
        <v>361</v>
      </c>
      <c r="E53">
        <f t="shared" si="13"/>
        <v>260</v>
      </c>
      <c r="F53">
        <f t="shared" si="13"/>
        <v>720</v>
      </c>
      <c r="G53">
        <f t="shared" si="13"/>
        <v>-2473</v>
      </c>
    </row>
    <row r="54" spans="1:7">
      <c r="A54">
        <v>2007</v>
      </c>
      <c r="B54">
        <f t="shared" ref="B54:G54" si="14">B27+B34</f>
        <v>41</v>
      </c>
      <c r="C54">
        <f t="shared" si="14"/>
        <v>166</v>
      </c>
      <c r="D54">
        <f t="shared" si="14"/>
        <v>136</v>
      </c>
      <c r="E54">
        <f t="shared" si="14"/>
        <v>34</v>
      </c>
      <c r="F54">
        <f t="shared" si="14"/>
        <v>725</v>
      </c>
      <c r="G54">
        <f t="shared" si="14"/>
        <v>-1357</v>
      </c>
    </row>
  </sheetData>
  <sortState ref="A37:A40">
    <sortCondition ref="A3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7"/>
  <sheetViews>
    <sheetView showGridLines="0" topLeftCell="A32" zoomScale="90" zoomScaleNormal="90" workbookViewId="0">
      <selection activeCell="N47" sqref="N47"/>
    </sheetView>
  </sheetViews>
  <sheetFormatPr baseColWidth="10" defaultRowHeight="15"/>
  <cols>
    <col min="1" max="1" width="15.7109375" customWidth="1"/>
    <col min="2" max="2" width="25.28515625" customWidth="1"/>
    <col min="3" max="4" width="1.7109375" customWidth="1"/>
    <col min="5" max="5" width="18.140625" customWidth="1"/>
    <col min="6" max="6" width="18" bestFit="1" customWidth="1"/>
    <col min="7" max="8" width="1.7109375" customWidth="1"/>
    <col min="9" max="9" width="15.7109375" customWidth="1"/>
    <col min="10" max="10" width="19.42578125" customWidth="1"/>
    <col min="11" max="12" width="1.7109375" customWidth="1"/>
    <col min="13" max="13" width="19.140625" customWidth="1"/>
    <col min="14" max="14" width="18.140625" customWidth="1"/>
  </cols>
  <sheetData>
    <row r="1" spans="1:10">
      <c r="A1" s="24" t="s">
        <v>41</v>
      </c>
      <c r="B1" s="25"/>
    </row>
    <row r="2" spans="1:10">
      <c r="A2" s="25"/>
      <c r="B2" s="25"/>
    </row>
    <row r="3" spans="1:10" ht="21">
      <c r="A3" s="25"/>
      <c r="B3" s="25"/>
      <c r="I3" s="26" t="s">
        <v>5</v>
      </c>
      <c r="J3" s="27"/>
    </row>
    <row r="4" spans="1:10">
      <c r="A4" s="25"/>
      <c r="B4" s="25"/>
      <c r="H4" s="28"/>
      <c r="I4" s="29">
        <v>2006</v>
      </c>
      <c r="J4" s="29">
        <v>2007</v>
      </c>
    </row>
    <row r="5" spans="1:10" ht="31.5">
      <c r="A5" s="25"/>
      <c r="B5" s="25"/>
      <c r="H5" s="2"/>
      <c r="I5" s="30">
        <v>2474</v>
      </c>
      <c r="J5" s="30">
        <v>2781</v>
      </c>
    </row>
    <row r="6" spans="1:10" ht="21">
      <c r="A6" s="25"/>
      <c r="B6" s="25"/>
      <c r="E6" s="31" t="s">
        <v>42</v>
      </c>
      <c r="F6" s="32"/>
      <c r="G6" s="33"/>
      <c r="H6" s="2"/>
    </row>
    <row r="7" spans="1:10">
      <c r="A7" s="25"/>
      <c r="B7" s="25"/>
      <c r="D7" s="28"/>
      <c r="E7" s="29">
        <v>2006</v>
      </c>
      <c r="F7" s="34">
        <v>2007</v>
      </c>
      <c r="G7" s="2"/>
      <c r="H7" s="2"/>
    </row>
    <row r="8" spans="1:10" ht="31.5">
      <c r="A8" s="25"/>
      <c r="B8" s="25"/>
      <c r="D8" s="2"/>
      <c r="E8" s="35">
        <f>I5/I12</f>
        <v>9.3049496013239058E-2</v>
      </c>
      <c r="F8" s="35">
        <f>J5/J12</f>
        <v>9.3478991596638653E-2</v>
      </c>
      <c r="G8" s="2"/>
      <c r="H8" s="2"/>
    </row>
    <row r="9" spans="1:10">
      <c r="A9" s="36"/>
      <c r="B9" s="36"/>
      <c r="D9" s="2"/>
      <c r="H9" s="2"/>
    </row>
    <row r="10" spans="1:10" ht="21">
      <c r="A10" s="37" t="s">
        <v>43</v>
      </c>
      <c r="B10" s="38"/>
      <c r="C10" s="33"/>
      <c r="D10" s="2"/>
      <c r="H10" s="39"/>
      <c r="I10" s="40" t="s">
        <v>1</v>
      </c>
      <c r="J10" s="41"/>
    </row>
    <row r="11" spans="1:10">
      <c r="A11" s="29">
        <v>2006</v>
      </c>
      <c r="B11" s="34">
        <v>2007</v>
      </c>
      <c r="C11" s="2"/>
      <c r="D11" s="2"/>
      <c r="H11" s="28"/>
      <c r="I11" s="29">
        <v>2006</v>
      </c>
      <c r="J11" s="29">
        <v>2007</v>
      </c>
    </row>
    <row r="12" spans="1:10" ht="31.5">
      <c r="A12" s="42">
        <f>E8*E16</f>
        <v>7.4009812133540742E-2</v>
      </c>
      <c r="B12" s="42">
        <f>F8*F16</f>
        <v>9.3431883084159242E-2</v>
      </c>
      <c r="C12" s="2"/>
      <c r="D12" s="2"/>
      <c r="E12" s="25"/>
      <c r="H12" s="2"/>
      <c r="I12" s="30">
        <v>26588</v>
      </c>
      <c r="J12" s="30">
        <v>29750</v>
      </c>
    </row>
    <row r="13" spans="1:10">
      <c r="D13" s="2"/>
      <c r="H13" s="2"/>
    </row>
    <row r="14" spans="1:10" ht="21">
      <c r="D14" s="39"/>
      <c r="E14" s="43" t="s">
        <v>44</v>
      </c>
      <c r="F14" s="44"/>
      <c r="G14" s="33"/>
      <c r="H14" s="2"/>
    </row>
    <row r="15" spans="1:10">
      <c r="E15" s="29">
        <v>2006</v>
      </c>
      <c r="F15" s="34">
        <v>2007</v>
      </c>
      <c r="G15" s="2"/>
      <c r="H15" s="2"/>
    </row>
    <row r="16" spans="1:10" ht="31.5">
      <c r="E16" s="35">
        <f>I12/I20</f>
        <v>0.79538111762594232</v>
      </c>
      <c r="F16" s="35">
        <f>J12/J20</f>
        <v>0.99949605241054928</v>
      </c>
      <c r="G16" s="2"/>
      <c r="H16" s="2"/>
    </row>
    <row r="17" spans="1:14">
      <c r="H17" s="2"/>
    </row>
    <row r="18" spans="1:14" ht="21">
      <c r="H18" s="39"/>
      <c r="I18" s="26" t="s">
        <v>45</v>
      </c>
      <c r="J18" s="27"/>
    </row>
    <row r="19" spans="1:14">
      <c r="I19" s="29">
        <v>2006</v>
      </c>
      <c r="J19" s="29">
        <v>2007</v>
      </c>
    </row>
    <row r="20" spans="1:14" ht="31.5">
      <c r="I20" s="30">
        <v>33428</v>
      </c>
      <c r="J20" s="30">
        <v>29765</v>
      </c>
    </row>
    <row r="27" spans="1:14" ht="21">
      <c r="A27" s="1"/>
      <c r="B27" s="1"/>
      <c r="C27" s="1"/>
      <c r="D27" s="1"/>
      <c r="E27" s="1"/>
      <c r="F27" s="1"/>
      <c r="G27" s="1"/>
      <c r="H27" s="1"/>
      <c r="I27" s="31" t="s">
        <v>42</v>
      </c>
      <c r="J27" s="45"/>
      <c r="K27" s="1"/>
      <c r="L27" s="1"/>
      <c r="M27" s="1"/>
      <c r="N27" s="1"/>
    </row>
    <row r="28" spans="1:14" ht="21">
      <c r="A28" s="1"/>
      <c r="B28" s="1"/>
      <c r="C28" s="1"/>
      <c r="D28" s="1"/>
      <c r="E28" s="1"/>
      <c r="F28" s="1"/>
      <c r="G28" s="1"/>
      <c r="H28" s="46"/>
      <c r="I28" s="29">
        <v>2006</v>
      </c>
      <c r="J28" s="29">
        <v>2007</v>
      </c>
      <c r="K28" s="1"/>
      <c r="L28" s="1"/>
      <c r="M28" s="26" t="s">
        <v>1</v>
      </c>
      <c r="N28" s="27"/>
    </row>
    <row r="29" spans="1:14" ht="31.5">
      <c r="A29" s="1"/>
      <c r="B29" s="1"/>
      <c r="C29" s="1"/>
      <c r="D29" s="1"/>
      <c r="E29" s="1"/>
      <c r="F29" s="1"/>
      <c r="G29" s="1"/>
      <c r="H29" s="47"/>
      <c r="I29" s="42">
        <f>E8</f>
        <v>9.3049496013239058E-2</v>
      </c>
      <c r="J29" s="35">
        <f>F8</f>
        <v>9.3478991596638653E-2</v>
      </c>
      <c r="K29" s="1"/>
      <c r="L29" s="46"/>
      <c r="M29" s="29">
        <v>2006</v>
      </c>
      <c r="N29" s="29">
        <v>2007</v>
      </c>
    </row>
    <row r="30" spans="1:14" ht="31.5">
      <c r="A30" s="1"/>
      <c r="B30" s="1"/>
      <c r="C30" s="1"/>
      <c r="D30" s="1"/>
      <c r="E30" s="37" t="s">
        <v>43</v>
      </c>
      <c r="F30" s="48"/>
      <c r="G30" s="49"/>
      <c r="H30" s="47"/>
      <c r="I30" s="1"/>
      <c r="J30" s="1"/>
      <c r="K30" s="1"/>
      <c r="L30" s="47"/>
      <c r="M30" s="50">
        <f>I12</f>
        <v>26588</v>
      </c>
      <c r="N30" s="51">
        <f>J12</f>
        <v>29750</v>
      </c>
    </row>
    <row r="31" spans="1:14" ht="21">
      <c r="A31" s="1"/>
      <c r="B31" s="1"/>
      <c r="C31" s="52"/>
      <c r="D31" s="53"/>
      <c r="E31" s="29">
        <v>2006</v>
      </c>
      <c r="F31" s="29">
        <v>2007</v>
      </c>
      <c r="G31" s="47"/>
      <c r="H31" s="54"/>
      <c r="I31" s="43" t="s">
        <v>44</v>
      </c>
      <c r="J31" s="44"/>
      <c r="K31" s="49"/>
      <c r="L31" s="47"/>
      <c r="M31" s="1"/>
      <c r="N31" s="1"/>
    </row>
    <row r="32" spans="1:14" ht="31.5">
      <c r="A32" s="1"/>
      <c r="B32" s="1"/>
      <c r="C32" s="52"/>
      <c r="D32" s="24"/>
      <c r="E32" s="35">
        <f>I29*I33</f>
        <v>7.4009812133540742E-2</v>
      </c>
      <c r="F32" s="35">
        <f>J29*J33</f>
        <v>9.3431883084159242E-2</v>
      </c>
      <c r="G32" s="47"/>
      <c r="H32" s="53"/>
      <c r="I32" s="29">
        <v>2006</v>
      </c>
      <c r="J32" s="29">
        <v>2007</v>
      </c>
      <c r="K32" s="47"/>
      <c r="L32" s="54"/>
      <c r="M32" s="26" t="s">
        <v>46</v>
      </c>
      <c r="N32" s="27"/>
    </row>
    <row r="33" spans="1:14" ht="31.5">
      <c r="A33" s="1"/>
      <c r="B33" s="24"/>
      <c r="C33" s="52"/>
      <c r="D33" s="24"/>
      <c r="E33" s="1"/>
      <c r="F33" s="1"/>
      <c r="G33" s="1"/>
      <c r="H33" s="24"/>
      <c r="I33" s="35">
        <f>M30/M34</f>
        <v>0.79538111762594232</v>
      </c>
      <c r="J33" s="35">
        <f>N30/N34</f>
        <v>0.99949605241054928</v>
      </c>
      <c r="K33" s="47"/>
      <c r="L33" s="53"/>
      <c r="M33" s="29">
        <v>2006</v>
      </c>
      <c r="N33" s="29">
        <v>2007</v>
      </c>
    </row>
    <row r="34" spans="1:14" ht="31.5">
      <c r="A34" s="1"/>
      <c r="B34" s="24"/>
      <c r="C34" s="52"/>
      <c r="D34" s="24"/>
      <c r="E34" s="1"/>
      <c r="F34" s="1"/>
      <c r="G34" s="1"/>
      <c r="H34" s="1"/>
      <c r="I34" s="1"/>
      <c r="J34" s="1"/>
      <c r="K34" s="1"/>
      <c r="L34" s="24"/>
      <c r="M34" s="51">
        <v>33428</v>
      </c>
      <c r="N34" s="51">
        <v>29765</v>
      </c>
    </row>
    <row r="35" spans="1:14" ht="21">
      <c r="A35" s="1"/>
      <c r="B35" s="24"/>
      <c r="C35" s="52"/>
      <c r="D35" s="24"/>
      <c r="E35" s="1"/>
      <c r="F35" s="1"/>
      <c r="G35" s="1"/>
      <c r="H35" s="1"/>
      <c r="I35" s="55" t="s">
        <v>47</v>
      </c>
      <c r="J35" s="56"/>
      <c r="K35" s="1"/>
      <c r="L35" s="1"/>
      <c r="M35" s="1"/>
      <c r="N35" s="1"/>
    </row>
    <row r="36" spans="1:14">
      <c r="A36" s="1"/>
      <c r="B36" s="1"/>
      <c r="C36" s="52"/>
      <c r="D36" s="24"/>
      <c r="E36" s="1"/>
      <c r="F36" s="1"/>
      <c r="G36" s="1"/>
      <c r="H36" s="46"/>
      <c r="I36" s="29">
        <v>2006</v>
      </c>
      <c r="J36" s="29">
        <v>2007</v>
      </c>
      <c r="K36" s="1"/>
      <c r="L36" s="1"/>
      <c r="M36" s="1"/>
      <c r="N36" s="1"/>
    </row>
    <row r="37" spans="1:14" ht="31.5">
      <c r="A37" s="57" t="s">
        <v>48</v>
      </c>
      <c r="B37" s="58"/>
      <c r="C37" s="49"/>
      <c r="D37" s="59"/>
      <c r="E37" s="55" t="s">
        <v>49</v>
      </c>
      <c r="F37" s="56"/>
      <c r="G37" s="49"/>
      <c r="H37" s="47"/>
      <c r="I37" s="30">
        <v>1590</v>
      </c>
      <c r="J37" s="30">
        <v>1593</v>
      </c>
      <c r="K37" s="1"/>
      <c r="L37" s="1"/>
      <c r="M37" s="1"/>
      <c r="N37" s="1"/>
    </row>
    <row r="38" spans="1:14">
      <c r="A38" s="29">
        <v>2006</v>
      </c>
      <c r="B38" s="29">
        <v>2008</v>
      </c>
      <c r="C38" s="52"/>
      <c r="D38" s="53"/>
      <c r="E38" s="29">
        <v>2006</v>
      </c>
      <c r="F38" s="29">
        <v>2007</v>
      </c>
      <c r="G38" s="47"/>
      <c r="H38" s="47"/>
      <c r="I38" s="1"/>
      <c r="J38" s="1"/>
      <c r="K38" s="1"/>
      <c r="L38" s="1"/>
      <c r="M38" s="1"/>
      <c r="N38" s="1"/>
    </row>
    <row r="39" spans="1:14" ht="31.5">
      <c r="A39" s="42">
        <f>E32*E39*E47</f>
        <v>0.19378427787934185</v>
      </c>
      <c r="B39" s="42">
        <f>F32*F39*F47</f>
        <v>0.24154662623199394</v>
      </c>
      <c r="C39" s="52"/>
      <c r="D39" s="24"/>
      <c r="E39" s="35">
        <f>I37/I41</f>
        <v>0.64268391269199676</v>
      </c>
      <c r="F39" s="35">
        <f>J37/J41</f>
        <v>0.57281553398058249</v>
      </c>
      <c r="G39" s="47"/>
      <c r="H39" s="54"/>
      <c r="I39" s="55" t="s">
        <v>5</v>
      </c>
      <c r="J39" s="56"/>
      <c r="K39" s="1"/>
      <c r="L39" s="1"/>
      <c r="M39" s="1"/>
      <c r="N39" s="1"/>
    </row>
    <row r="40" spans="1:14">
      <c r="A40" s="1"/>
      <c r="B40" s="1"/>
      <c r="C40" s="52"/>
      <c r="D40" s="24"/>
      <c r="E40" s="1"/>
      <c r="F40" s="1"/>
      <c r="G40" s="1"/>
      <c r="H40" s="53"/>
      <c r="I40" s="29">
        <v>2006</v>
      </c>
      <c r="J40" s="29">
        <v>2007</v>
      </c>
      <c r="K40" s="1"/>
      <c r="L40" s="1"/>
      <c r="M40" s="1"/>
      <c r="N40" s="1"/>
    </row>
    <row r="41" spans="1:14" ht="31.5">
      <c r="A41" s="1"/>
      <c r="B41" s="24"/>
      <c r="C41" s="52"/>
      <c r="D41" s="24"/>
      <c r="E41" s="1"/>
      <c r="F41" s="1"/>
      <c r="G41" s="1"/>
      <c r="H41" s="24"/>
      <c r="I41" s="30">
        <f>I5</f>
        <v>2474</v>
      </c>
      <c r="J41" s="30">
        <f>J5</f>
        <v>2781</v>
      </c>
      <c r="K41" s="1"/>
      <c r="L41" s="1"/>
      <c r="M41" s="1"/>
      <c r="N41" s="1"/>
    </row>
    <row r="42" spans="1:14">
      <c r="A42" s="1"/>
      <c r="B42" s="24"/>
      <c r="C42" s="52"/>
      <c r="D42" s="24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1">
      <c r="A43" s="1"/>
      <c r="B43" s="24"/>
      <c r="C43" s="52"/>
      <c r="D43" s="24"/>
      <c r="E43" s="1"/>
      <c r="F43" s="1"/>
      <c r="G43" s="1"/>
      <c r="H43" s="1"/>
      <c r="I43" s="60" t="s">
        <v>45</v>
      </c>
      <c r="J43" s="61"/>
      <c r="K43" s="1"/>
      <c r="L43" s="1"/>
      <c r="M43" s="1"/>
      <c r="N43" s="1"/>
    </row>
    <row r="44" spans="1:14">
      <c r="A44" s="1"/>
      <c r="B44" s="1"/>
      <c r="C44" s="52"/>
      <c r="D44" s="24"/>
      <c r="E44" s="1"/>
      <c r="F44" s="1"/>
      <c r="G44" s="1"/>
      <c r="H44" s="46"/>
      <c r="I44" s="29">
        <v>2006</v>
      </c>
      <c r="J44" s="29">
        <v>2007</v>
      </c>
      <c r="K44" s="1"/>
      <c r="L44" s="1"/>
      <c r="M44" s="1"/>
      <c r="N44" s="1"/>
    </row>
    <row r="45" spans="1:14" ht="31.5">
      <c r="A45" s="1"/>
      <c r="B45" s="1"/>
      <c r="C45" s="52"/>
      <c r="D45" s="59"/>
      <c r="E45" s="60" t="s">
        <v>50</v>
      </c>
      <c r="F45" s="61"/>
      <c r="G45" s="49"/>
      <c r="H45" s="47"/>
      <c r="I45" s="30">
        <v>33428</v>
      </c>
      <c r="J45" s="30">
        <v>29765</v>
      </c>
      <c r="K45" s="1"/>
      <c r="L45" s="1"/>
      <c r="M45" s="1"/>
      <c r="N45" s="1"/>
    </row>
    <row r="46" spans="1:14">
      <c r="A46" s="1"/>
      <c r="B46" s="1"/>
      <c r="C46" s="1"/>
      <c r="D46" s="1"/>
      <c r="E46" s="29">
        <v>2006</v>
      </c>
      <c r="F46" s="29">
        <v>2007</v>
      </c>
      <c r="G46" s="47"/>
      <c r="H46" s="47"/>
      <c r="I46" s="1"/>
      <c r="J46" s="1"/>
      <c r="K46" s="1"/>
      <c r="L46" s="1"/>
      <c r="M46" s="1"/>
      <c r="N46" s="1"/>
    </row>
    <row r="47" spans="1:14" ht="31.5">
      <c r="A47" s="1"/>
      <c r="B47" s="1"/>
      <c r="C47" s="1"/>
      <c r="D47" s="1"/>
      <c r="E47" s="35">
        <f>I45/I49</f>
        <v>4.074101157830591</v>
      </c>
      <c r="F47" s="35">
        <f>J45/J49</f>
        <v>4.5132676269901442</v>
      </c>
      <c r="G47" s="47"/>
      <c r="H47" s="54"/>
      <c r="I47" s="60" t="s">
        <v>38</v>
      </c>
      <c r="J47" s="6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53"/>
      <c r="I48" s="29">
        <v>2006</v>
      </c>
      <c r="J48" s="29">
        <v>2007</v>
      </c>
      <c r="K48" s="1"/>
      <c r="L48" s="1"/>
      <c r="M48" s="1"/>
      <c r="N48" s="1"/>
    </row>
    <row r="49" spans="1:14" ht="31.5">
      <c r="A49" s="1"/>
      <c r="B49" s="1"/>
      <c r="C49" s="1"/>
      <c r="D49" s="1"/>
      <c r="E49" s="1"/>
      <c r="F49" s="1"/>
      <c r="G49" s="1"/>
      <c r="H49" s="24"/>
      <c r="I49" s="30">
        <v>8205</v>
      </c>
      <c r="J49" s="30">
        <v>6595</v>
      </c>
      <c r="K49" s="1"/>
      <c r="L49" s="1"/>
      <c r="M49" s="1"/>
      <c r="N49" s="1"/>
    </row>
    <row r="52" spans="1:14">
      <c r="A52" s="1" t="s">
        <v>51</v>
      </c>
    </row>
    <row r="54" spans="1:14">
      <c r="B54" s="62" t="s">
        <v>52</v>
      </c>
      <c r="C54" s="63"/>
      <c r="D54" s="63"/>
      <c r="E54" s="64">
        <v>2006</v>
      </c>
      <c r="F54" s="65">
        <v>2007</v>
      </c>
    </row>
    <row r="55" spans="1:14">
      <c r="B55" s="2" t="s">
        <v>26</v>
      </c>
      <c r="C55" s="25"/>
      <c r="D55" s="25"/>
      <c r="E55" s="22">
        <v>3776</v>
      </c>
      <c r="F55" s="66">
        <v>3386</v>
      </c>
    </row>
    <row r="56" spans="1:14">
      <c r="B56" s="2" t="s">
        <v>53</v>
      </c>
      <c r="C56" s="25"/>
      <c r="D56" s="25"/>
      <c r="E56" s="22">
        <v>14810</v>
      </c>
      <c r="F56" s="66">
        <v>16579</v>
      </c>
    </row>
    <row r="57" spans="1:14">
      <c r="B57" s="67" t="s">
        <v>54</v>
      </c>
      <c r="C57" s="68"/>
      <c r="D57" s="68"/>
      <c r="E57" s="69">
        <v>0.25496286293045239</v>
      </c>
      <c r="F57" s="70">
        <v>0.20423427227215152</v>
      </c>
    </row>
    <row r="59" spans="1:14">
      <c r="B59" s="62" t="s">
        <v>55</v>
      </c>
      <c r="C59" s="63"/>
      <c r="D59" s="63"/>
      <c r="E59" s="64">
        <v>2006</v>
      </c>
      <c r="F59" s="65">
        <v>2007</v>
      </c>
    </row>
    <row r="60" spans="1:14">
      <c r="B60" s="2" t="s">
        <v>26</v>
      </c>
      <c r="C60" s="25"/>
      <c r="D60" s="25"/>
      <c r="E60" s="22">
        <v>3776</v>
      </c>
      <c r="F60" s="66">
        <v>3386</v>
      </c>
    </row>
    <row r="61" spans="1:14">
      <c r="B61" s="2" t="s">
        <v>56</v>
      </c>
      <c r="C61" s="25"/>
      <c r="D61" s="25"/>
      <c r="E61" s="22">
        <v>8577</v>
      </c>
      <c r="F61" s="66">
        <v>9640</v>
      </c>
    </row>
    <row r="62" spans="1:14">
      <c r="B62" s="2" t="s">
        <v>53</v>
      </c>
      <c r="C62" s="25"/>
      <c r="D62" s="25"/>
      <c r="E62" s="22">
        <v>14810</v>
      </c>
      <c r="F62" s="66">
        <v>16579</v>
      </c>
    </row>
    <row r="63" spans="1:14">
      <c r="B63" s="67" t="s">
        <v>54</v>
      </c>
      <c r="C63" s="68"/>
      <c r="D63" s="68"/>
      <c r="E63" s="69">
        <v>0.83409858203916276</v>
      </c>
      <c r="F63" s="70">
        <v>0.78569274383255927</v>
      </c>
    </row>
    <row r="65" spans="2:15">
      <c r="B65" s="62" t="s">
        <v>57</v>
      </c>
      <c r="C65" s="63"/>
      <c r="D65" s="63"/>
      <c r="E65" s="64">
        <v>2006</v>
      </c>
      <c r="F65" s="65">
        <v>2007</v>
      </c>
    </row>
    <row r="66" spans="2:15">
      <c r="B66" s="2" t="s">
        <v>26</v>
      </c>
      <c r="C66" s="25"/>
      <c r="D66" s="25"/>
      <c r="E66" s="22">
        <v>3776</v>
      </c>
      <c r="F66" s="66">
        <v>3386</v>
      </c>
    </row>
    <row r="67" spans="2:15">
      <c r="B67" s="2" t="s">
        <v>56</v>
      </c>
      <c r="C67" s="25"/>
      <c r="D67" s="25"/>
      <c r="E67" s="22">
        <v>6888</v>
      </c>
      <c r="F67" s="66">
        <v>7665</v>
      </c>
    </row>
    <row r="68" spans="2:15">
      <c r="B68" s="2" t="s">
        <v>58</v>
      </c>
      <c r="C68" s="25"/>
      <c r="D68" s="25"/>
      <c r="E68" s="22">
        <v>2298</v>
      </c>
      <c r="F68" s="66">
        <v>2763</v>
      </c>
    </row>
    <row r="69" spans="2:15">
      <c r="B69" s="2" t="s">
        <v>53</v>
      </c>
      <c r="C69" s="25"/>
      <c r="D69" s="25"/>
      <c r="E69" s="22">
        <v>14810</v>
      </c>
      <c r="F69" s="66">
        <v>16579</v>
      </c>
    </row>
    <row r="70" spans="2:15">
      <c r="B70" s="67" t="s">
        <v>54</v>
      </c>
      <c r="C70" s="68"/>
      <c r="D70" s="68"/>
      <c r="E70" s="69">
        <v>0.875219446320054</v>
      </c>
      <c r="F70" s="70">
        <v>0.83322275167380422</v>
      </c>
    </row>
    <row r="72" spans="2:15">
      <c r="B72" s="62" t="s">
        <v>59</v>
      </c>
      <c r="C72" s="63"/>
      <c r="D72" s="63"/>
      <c r="E72" s="64">
        <v>2006</v>
      </c>
      <c r="F72" s="65">
        <v>2007</v>
      </c>
    </row>
    <row r="73" spans="2:15">
      <c r="B73" s="71" t="s">
        <v>60</v>
      </c>
      <c r="C73" s="25"/>
      <c r="D73" s="25"/>
      <c r="E73" s="22">
        <v>29765</v>
      </c>
      <c r="F73" s="66">
        <v>33428</v>
      </c>
    </row>
    <row r="74" spans="2:15">
      <c r="B74" s="72" t="s">
        <v>61</v>
      </c>
      <c r="C74" s="25"/>
      <c r="D74" s="25"/>
      <c r="E74" s="22">
        <v>15085</v>
      </c>
      <c r="F74" s="66">
        <v>17601</v>
      </c>
    </row>
    <row r="75" spans="2:15">
      <c r="B75" s="73" t="s">
        <v>62</v>
      </c>
      <c r="C75" s="74"/>
      <c r="D75" s="74"/>
      <c r="E75" s="21">
        <v>14680</v>
      </c>
      <c r="F75" s="75">
        <v>15827</v>
      </c>
    </row>
    <row r="76" spans="2:15">
      <c r="B76" s="71" t="s">
        <v>53</v>
      </c>
      <c r="C76" s="25"/>
      <c r="D76" s="25"/>
      <c r="E76" s="22">
        <v>14810</v>
      </c>
      <c r="F76" s="66">
        <v>16579</v>
      </c>
    </row>
    <row r="77" spans="2:15">
      <c r="B77" s="76" t="s">
        <v>63</v>
      </c>
      <c r="C77" s="77"/>
      <c r="D77" s="77"/>
      <c r="E77" s="78">
        <v>-130</v>
      </c>
      <c r="F77" s="79">
        <v>-752</v>
      </c>
    </row>
    <row r="80" spans="2:15">
      <c r="B80" s="80" t="s">
        <v>64</v>
      </c>
      <c r="C80" s="81"/>
      <c r="D80" s="81"/>
      <c r="E80" s="81">
        <v>2006</v>
      </c>
      <c r="F80" s="82">
        <v>2007</v>
      </c>
      <c r="M80" s="25"/>
      <c r="N80" s="25"/>
      <c r="O80" s="25"/>
    </row>
    <row r="81" spans="1:16">
      <c r="B81" s="76" t="s">
        <v>64</v>
      </c>
      <c r="C81" s="77"/>
      <c r="D81" s="77"/>
      <c r="E81" s="77">
        <v>788</v>
      </c>
      <c r="F81" s="83">
        <v>972</v>
      </c>
      <c r="J81" s="25"/>
      <c r="K81" s="25"/>
      <c r="L81" s="25"/>
      <c r="M81" s="20"/>
      <c r="N81" s="25"/>
      <c r="O81" s="25"/>
    </row>
    <row r="82" spans="1:16">
      <c r="B82" s="25"/>
      <c r="C82" s="25"/>
      <c r="D82" s="25"/>
      <c r="E82" s="25"/>
      <c r="F82" s="25"/>
      <c r="J82" s="25"/>
      <c r="K82" s="25"/>
      <c r="L82" s="25"/>
      <c r="M82" s="20"/>
      <c r="N82" s="25"/>
      <c r="O82" s="25"/>
    </row>
    <row r="83" spans="1:16">
      <c r="B83" s="84" t="s">
        <v>65</v>
      </c>
      <c r="C83" s="85"/>
      <c r="D83" s="85"/>
      <c r="E83" s="85">
        <v>2006</v>
      </c>
      <c r="F83" s="86">
        <v>2007</v>
      </c>
      <c r="J83" s="25"/>
      <c r="K83" s="25"/>
      <c r="L83" s="25"/>
      <c r="M83" s="25"/>
      <c r="N83" s="25"/>
      <c r="O83" s="25"/>
    </row>
    <row r="84" spans="1:16">
      <c r="B84" s="87" t="s">
        <v>5</v>
      </c>
      <c r="C84" s="53"/>
      <c r="D84" s="53"/>
      <c r="E84" s="88">
        <v>2474</v>
      </c>
      <c r="F84" s="89">
        <v>2781</v>
      </c>
      <c r="J84" s="25"/>
      <c r="K84" s="25"/>
      <c r="L84" s="25"/>
      <c r="M84" s="90"/>
      <c r="N84" s="25"/>
      <c r="O84" s="25"/>
    </row>
    <row r="85" spans="1:16">
      <c r="B85" s="2" t="s">
        <v>12</v>
      </c>
      <c r="C85" s="24"/>
      <c r="D85" s="24"/>
      <c r="E85" s="90">
        <v>-104</v>
      </c>
      <c r="F85" s="3">
        <v>45</v>
      </c>
      <c r="J85" s="25"/>
      <c r="K85" s="25"/>
      <c r="L85" s="25"/>
      <c r="M85" s="90"/>
      <c r="N85" s="25"/>
      <c r="O85" s="25"/>
    </row>
    <row r="86" spans="1:16">
      <c r="B86" s="91" t="s">
        <v>6</v>
      </c>
      <c r="C86" s="90"/>
      <c r="D86" s="90"/>
      <c r="E86" s="90">
        <v>364</v>
      </c>
      <c r="F86" s="92">
        <v>0</v>
      </c>
      <c r="J86" s="25"/>
      <c r="K86" s="25"/>
      <c r="L86" s="25"/>
      <c r="M86" s="20"/>
      <c r="N86" s="20"/>
      <c r="O86" s="20"/>
      <c r="P86" s="93"/>
    </row>
    <row r="87" spans="1:16">
      <c r="B87" s="94" t="s">
        <v>13</v>
      </c>
      <c r="C87" s="95"/>
      <c r="D87" s="95"/>
      <c r="E87" s="95">
        <v>-1144</v>
      </c>
      <c r="F87" s="96">
        <v>-1233</v>
      </c>
      <c r="J87" s="25"/>
      <c r="K87" s="25"/>
      <c r="L87" s="25"/>
      <c r="M87" s="20"/>
      <c r="N87" s="20"/>
      <c r="O87" s="20"/>
      <c r="P87" s="93"/>
    </row>
    <row r="88" spans="1:16">
      <c r="B88" s="91" t="s">
        <v>66</v>
      </c>
      <c r="C88" s="90"/>
      <c r="D88" s="90"/>
      <c r="E88" s="97">
        <v>1590</v>
      </c>
      <c r="F88" s="98">
        <v>1593</v>
      </c>
      <c r="M88" s="25"/>
      <c r="N88" s="22"/>
      <c r="O88" s="22"/>
    </row>
    <row r="89" spans="1:16">
      <c r="B89" s="2" t="s">
        <v>67</v>
      </c>
      <c r="C89" s="25"/>
      <c r="D89" s="25"/>
      <c r="E89" s="25">
        <v>-984.59999999999991</v>
      </c>
      <c r="F89" s="3">
        <v>-791.4</v>
      </c>
      <c r="M89" s="25"/>
      <c r="N89" s="22"/>
      <c r="O89" s="22"/>
    </row>
    <row r="90" spans="1:16">
      <c r="B90" s="99" t="s">
        <v>65</v>
      </c>
      <c r="C90" s="59"/>
      <c r="D90" s="59"/>
      <c r="E90" s="100">
        <v>605.40000000000009</v>
      </c>
      <c r="F90" s="101">
        <v>801.6</v>
      </c>
      <c r="M90" s="25"/>
      <c r="N90" s="22"/>
      <c r="O90" s="22"/>
    </row>
    <row r="91" spans="1:16">
      <c r="M91" s="25"/>
      <c r="N91" s="22"/>
      <c r="O91" s="25"/>
    </row>
    <row r="92" spans="1:16">
      <c r="A92" s="1" t="s">
        <v>68</v>
      </c>
      <c r="B92" s="102" t="s">
        <v>69</v>
      </c>
      <c r="C92" s="103"/>
      <c r="D92" s="103"/>
      <c r="E92" s="103">
        <v>2006</v>
      </c>
      <c r="F92" s="104">
        <v>2007</v>
      </c>
    </row>
    <row r="93" spans="1:16" s="105" customFormat="1">
      <c r="B93" s="106" t="s">
        <v>70</v>
      </c>
      <c r="C93" s="107"/>
      <c r="D93" s="107"/>
      <c r="E93" s="88">
        <v>33428</v>
      </c>
      <c r="F93" s="89">
        <v>29765</v>
      </c>
    </row>
    <row r="94" spans="1:16" s="105" customFormat="1">
      <c r="B94" s="108" t="s">
        <v>38</v>
      </c>
      <c r="C94" s="95"/>
      <c r="D94" s="95"/>
      <c r="E94" s="109">
        <v>8205</v>
      </c>
      <c r="F94" s="110">
        <v>6595</v>
      </c>
    </row>
    <row r="95" spans="1:16" s="105" customFormat="1">
      <c r="B95" s="91" t="s">
        <v>71</v>
      </c>
      <c r="C95" s="90"/>
      <c r="D95" s="90"/>
      <c r="E95" s="97">
        <v>25223</v>
      </c>
      <c r="F95" s="98">
        <v>23170</v>
      </c>
    </row>
    <row r="96" spans="1:16" s="105" customFormat="1">
      <c r="B96" s="91" t="s">
        <v>38</v>
      </c>
      <c r="C96" s="90"/>
      <c r="D96" s="90"/>
      <c r="E96" s="97">
        <v>8205</v>
      </c>
      <c r="F96" s="98">
        <v>6595</v>
      </c>
    </row>
    <row r="97" spans="2:6">
      <c r="B97" s="34" t="s">
        <v>69</v>
      </c>
      <c r="C97" s="77"/>
      <c r="D97" s="77"/>
      <c r="E97" s="69">
        <v>3.074101157830591</v>
      </c>
      <c r="F97" s="70">
        <v>3.5132676269901442</v>
      </c>
    </row>
    <row r="99" spans="2:6" s="1" customFormat="1">
      <c r="B99" s="111" t="s">
        <v>72</v>
      </c>
      <c r="C99" s="112"/>
      <c r="D99" s="112"/>
      <c r="E99" s="112">
        <v>2006</v>
      </c>
      <c r="F99" s="113">
        <v>2007</v>
      </c>
    </row>
    <row r="100" spans="2:6">
      <c r="B100" s="2" t="s">
        <v>73</v>
      </c>
      <c r="C100" s="25"/>
      <c r="D100" s="25"/>
      <c r="E100" s="22">
        <v>25223</v>
      </c>
      <c r="F100" s="66">
        <v>23170</v>
      </c>
    </row>
    <row r="101" spans="2:6">
      <c r="B101" s="2" t="s">
        <v>74</v>
      </c>
      <c r="C101" s="25"/>
      <c r="D101" s="25"/>
      <c r="E101" s="22">
        <v>29765</v>
      </c>
      <c r="F101" s="66">
        <v>33428</v>
      </c>
    </row>
    <row r="102" spans="2:6">
      <c r="B102" s="34" t="s">
        <v>75</v>
      </c>
      <c r="C102" s="77"/>
      <c r="D102" s="77"/>
      <c r="E102" s="69">
        <v>0.84740466991432895</v>
      </c>
      <c r="F102" s="70">
        <v>0.69313150652147903</v>
      </c>
    </row>
    <row r="103" spans="2:6">
      <c r="B103" s="25"/>
      <c r="C103" s="25"/>
      <c r="D103" s="25"/>
      <c r="E103" s="25"/>
      <c r="F103" s="25"/>
    </row>
    <row r="104" spans="2:6" s="1" customFormat="1">
      <c r="B104" s="111" t="s">
        <v>76</v>
      </c>
      <c r="C104" s="112"/>
      <c r="D104" s="112"/>
      <c r="E104" s="112">
        <v>2006</v>
      </c>
      <c r="F104" s="113">
        <v>2007</v>
      </c>
    </row>
    <row r="105" spans="2:6">
      <c r="B105" s="2" t="s">
        <v>77</v>
      </c>
      <c r="C105" s="25"/>
      <c r="D105" s="25"/>
      <c r="E105" s="22">
        <v>8205</v>
      </c>
      <c r="F105" s="66">
        <v>6595</v>
      </c>
    </row>
    <row r="106" spans="2:6">
      <c r="B106" s="2" t="s">
        <v>74</v>
      </c>
      <c r="C106" s="25"/>
      <c r="D106" s="25"/>
      <c r="E106" s="22">
        <v>29765</v>
      </c>
      <c r="F106" s="66">
        <v>33428</v>
      </c>
    </row>
    <row r="107" spans="2:6">
      <c r="B107" s="34" t="s">
        <v>78</v>
      </c>
      <c r="C107" s="77"/>
      <c r="D107" s="77"/>
      <c r="E107" s="69">
        <v>0.27565933142953131</v>
      </c>
      <c r="F107" s="70">
        <v>0.19728969725978221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Cash flow statement</vt:lpstr>
      <vt:lpstr>Segments</vt:lpstr>
      <vt:lpstr>KPIs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Pierrick</dc:creator>
  <cp:lastModifiedBy>Pierrick</cp:lastModifiedBy>
  <dcterms:created xsi:type="dcterms:W3CDTF">2008-09-30T20:13:26Z</dcterms:created>
  <dcterms:modified xsi:type="dcterms:W3CDTF">2008-10-02T13:02:24Z</dcterms:modified>
</cp:coreProperties>
</file>